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90" yWindow="1680" windowWidth="19440" windowHeight="787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'Overall Metrics'!#REF!</definedName>
    <definedName name="DynamicFilterForceCalculationRange">HistogramBins[[Dynamic Filter Bin]:[Dynamic Filter Frequency]]</definedName>
    <definedName name="DynamicFilterSourceColumnRange">'Overall Metrics'!$X$4</definedName>
    <definedName name="DynamicFilterTableName">'Overall Metrics'!#REF!</definedName>
    <definedName name="NoMetricMessage">'Overall Metrics'!$X$3</definedName>
    <definedName name="NotAvailable">'Overall Metrics'!$X$2</definedName>
    <definedName name="ValidBooleansDefaultFalse">Misc!$F$2:$F$5</definedName>
    <definedName name="ValidEdgeStyles">Misc!$B$2:$B$11</definedName>
    <definedName name="ValidEdgeVisibilities">Misc!$A$2:$A$7</definedName>
    <definedName name="ValidGroupShapes">Misc!$E$2:$E$19</definedName>
    <definedName name="ValidVertexLabelPositions">Misc!$G$2:$G$21</definedName>
    <definedName name="ValidVertexShapes">Misc!$D$2:$D$23</definedName>
    <definedName name="ValidVertexVisibilities">Misc!$C$2:$C$9</definedName>
  </definedNames>
  <calcPr calcId="145621"/>
</workbook>
</file>

<file path=xl/calcChain.xml><?xml version="1.0" encoding="utf-8"?>
<calcChain xmlns="http://schemas.openxmlformats.org/spreadsheetml/2006/main">
  <c r="B124" i="7" l="1"/>
  <c r="B123" i="7"/>
  <c r="B126" i="7"/>
  <c r="B125" i="7"/>
  <c r="P45" i="7"/>
  <c r="Q45" i="7" s="1"/>
  <c r="P2" i="7"/>
  <c r="B138" i="7"/>
  <c r="B137" i="7"/>
  <c r="B140" i="7"/>
  <c r="B139" i="7"/>
  <c r="R45" i="7"/>
  <c r="S45" i="7" s="1"/>
  <c r="R2" i="7"/>
  <c r="B110" i="7"/>
  <c r="B109" i="7"/>
  <c r="B112" i="7"/>
  <c r="B111" i="7"/>
  <c r="N45" i="7"/>
  <c r="O45" i="7" s="1"/>
  <c r="N2" i="7"/>
  <c r="B96" i="7"/>
  <c r="B95" i="7"/>
  <c r="B82" i="7"/>
  <c r="B81" i="7"/>
  <c r="B98" i="7"/>
  <c r="B97" i="7"/>
  <c r="L45" i="7"/>
  <c r="M45" i="7" s="1"/>
  <c r="L2" i="7"/>
  <c r="B68" i="7"/>
  <c r="B67" i="7"/>
  <c r="B54" i="7"/>
  <c r="B53" i="7"/>
  <c r="B84" i="7"/>
  <c r="B83" i="7"/>
  <c r="J45" i="7"/>
  <c r="K45" i="7" s="1"/>
  <c r="J2" i="7"/>
  <c r="B70" i="7"/>
  <c r="B69" i="7"/>
  <c r="H45" i="7"/>
  <c r="I45" i="7" s="1"/>
  <c r="H2" i="7"/>
  <c r="B56" i="7"/>
  <c r="B55" i="7"/>
  <c r="F45" i="7"/>
  <c r="G45" i="7" s="1"/>
  <c r="F2" i="7"/>
  <c r="B40" i="7"/>
  <c r="B39" i="7"/>
  <c r="B42" i="7"/>
  <c r="B41" i="7"/>
  <c r="T45" i="7"/>
  <c r="T2" i="7"/>
  <c r="X2" i="7" l="1"/>
  <c r="P3" i="7" s="1"/>
  <c r="P4" i="7" s="1"/>
  <c r="P5" i="7" s="1"/>
  <c r="P6" i="7" s="1"/>
  <c r="P7" i="7" s="1"/>
  <c r="P8" i="7" s="1"/>
  <c r="P9" i="7" s="1"/>
  <c r="P10" i="7" s="1"/>
  <c r="P11" i="7" s="1"/>
  <c r="P12" i="7" s="1"/>
  <c r="P13" i="7" s="1"/>
  <c r="P14" i="7" s="1"/>
  <c r="P15" i="7" s="1"/>
  <c r="P16" i="7" s="1"/>
  <c r="P17" i="7" s="1"/>
  <c r="P18" i="7" s="1"/>
  <c r="P19" i="7" s="1"/>
  <c r="P20" i="7" s="1"/>
  <c r="P21" i="7" s="1"/>
  <c r="P22" i="7" s="1"/>
  <c r="P23" i="7" s="1"/>
  <c r="P24" i="7" s="1"/>
  <c r="P25" i="7" s="1"/>
  <c r="P26" i="7" s="1"/>
  <c r="P27" i="7" s="1"/>
  <c r="P28" i="7" s="1"/>
  <c r="P29" i="7" s="1"/>
  <c r="P30" i="7" s="1"/>
  <c r="P31" i="7" s="1"/>
  <c r="P32" i="7" s="1"/>
  <c r="P33" i="7" s="1"/>
  <c r="P34" i="7" s="1"/>
  <c r="P35" i="7" s="1"/>
  <c r="P36" i="7" s="1"/>
  <c r="P37" i="7" s="1"/>
  <c r="P38" i="7" s="1"/>
  <c r="P39" i="7" s="1"/>
  <c r="P40" i="7" s="1"/>
  <c r="P41" i="7" s="1"/>
  <c r="P42" i="7" s="1"/>
  <c r="P43" i="7" s="1"/>
  <c r="P44" i="7" s="1"/>
  <c r="D45" i="7"/>
  <c r="E45" i="7" s="1"/>
  <c r="D2" i="7"/>
  <c r="U45" i="7"/>
  <c r="Q3" i="7" l="1"/>
  <c r="Q2" i="7"/>
  <c r="R3" i="7"/>
  <c r="R4" i="7" s="1"/>
  <c r="S3" i="7" s="1"/>
  <c r="T3" i="7"/>
  <c r="L3" i="7"/>
  <c r="M2" i="7" s="1"/>
  <c r="N3" i="7"/>
  <c r="H3" i="7"/>
  <c r="J3" i="7"/>
  <c r="D3" i="7"/>
  <c r="D4" i="7" s="1"/>
  <c r="E3" i="7" s="1"/>
  <c r="F3" i="7"/>
  <c r="U2" i="7"/>
  <c r="Q5" i="7" l="1"/>
  <c r="Q4" i="7"/>
  <c r="S2" i="7"/>
  <c r="T4" i="7"/>
  <c r="R5" i="7"/>
  <c r="S4" i="7" s="1"/>
  <c r="N4" i="7"/>
  <c r="O2" i="7"/>
  <c r="L4" i="7"/>
  <c r="L5" i="7" s="1"/>
  <c r="L6" i="7" s="1"/>
  <c r="L7" i="7" s="1"/>
  <c r="L8" i="7" s="1"/>
  <c r="L9" i="7" s="1"/>
  <c r="L10" i="7" s="1"/>
  <c r="L11" i="7" s="1"/>
  <c r="L12" i="7" s="1"/>
  <c r="L13" i="7" s="1"/>
  <c r="L14" i="7" s="1"/>
  <c r="L15" i="7" s="1"/>
  <c r="L16" i="7" s="1"/>
  <c r="L17" i="7" s="1"/>
  <c r="L18" i="7" s="1"/>
  <c r="L19" i="7" s="1"/>
  <c r="L20" i="7" s="1"/>
  <c r="L21" i="7" s="1"/>
  <c r="L22" i="7" s="1"/>
  <c r="L23" i="7" s="1"/>
  <c r="L24" i="7" s="1"/>
  <c r="L25" i="7" s="1"/>
  <c r="L26" i="7" s="1"/>
  <c r="L27" i="7" s="1"/>
  <c r="L28" i="7" s="1"/>
  <c r="L29" i="7" s="1"/>
  <c r="L30" i="7" s="1"/>
  <c r="L31" i="7" s="1"/>
  <c r="L32" i="7" s="1"/>
  <c r="L33" i="7" s="1"/>
  <c r="L34" i="7" s="1"/>
  <c r="L35" i="7" s="1"/>
  <c r="L36" i="7" s="1"/>
  <c r="L37" i="7" s="1"/>
  <c r="L38" i="7" s="1"/>
  <c r="L39" i="7" s="1"/>
  <c r="L40" i="7" s="1"/>
  <c r="L41" i="7" s="1"/>
  <c r="L42" i="7" s="1"/>
  <c r="L43" i="7" s="1"/>
  <c r="L44" i="7" s="1"/>
  <c r="I2" i="7"/>
  <c r="J4" i="7"/>
  <c r="K2" i="7"/>
  <c r="H4" i="7"/>
  <c r="H5" i="7" s="1"/>
  <c r="E2" i="7"/>
  <c r="F4" i="7"/>
  <c r="G2" i="7"/>
  <c r="D5" i="7"/>
  <c r="E4" i="7" s="1"/>
  <c r="U3" i="7"/>
  <c r="Q6" i="7" l="1"/>
  <c r="T5" i="7"/>
  <c r="M3" i="7"/>
  <c r="R6" i="7"/>
  <c r="S5" i="7" s="1"/>
  <c r="I3" i="7"/>
  <c r="N5" i="7"/>
  <c r="O3" i="7"/>
  <c r="M4" i="7"/>
  <c r="M5" i="7"/>
  <c r="M6" i="7"/>
  <c r="J5" i="7"/>
  <c r="K3" i="7"/>
  <c r="H6" i="7"/>
  <c r="I5" i="7" s="1"/>
  <c r="I4" i="7"/>
  <c r="F5" i="7"/>
  <c r="G3" i="7"/>
  <c r="D6" i="7"/>
  <c r="E5" i="7" s="1"/>
  <c r="U4" i="7"/>
  <c r="Q7" i="7" l="1"/>
  <c r="T6" i="7"/>
  <c r="R7" i="7"/>
  <c r="S6" i="7" s="1"/>
  <c r="N6" i="7"/>
  <c r="O4" i="7"/>
  <c r="M7" i="7"/>
  <c r="J6" i="7"/>
  <c r="K4" i="7"/>
  <c r="H7" i="7"/>
  <c r="I6" i="7" s="1"/>
  <c r="F6" i="7"/>
  <c r="G4" i="7"/>
  <c r="D7" i="7"/>
  <c r="E6" i="7" s="1"/>
  <c r="U5" i="7"/>
  <c r="T7" i="7" l="1"/>
  <c r="R8" i="7"/>
  <c r="N7" i="7"/>
  <c r="O5" i="7"/>
  <c r="M8" i="7"/>
  <c r="J7" i="7"/>
  <c r="K6" i="7" s="1"/>
  <c r="K5" i="7"/>
  <c r="H8" i="7"/>
  <c r="F7" i="7"/>
  <c r="G6" i="7" s="1"/>
  <c r="G5" i="7"/>
  <c r="D8" i="7"/>
  <c r="E7" i="7" s="1"/>
  <c r="U6" i="7"/>
  <c r="Q9" i="7" l="1"/>
  <c r="Q8" i="7"/>
  <c r="T8" i="7"/>
  <c r="R9" i="7"/>
  <c r="S7" i="7"/>
  <c r="N8" i="7"/>
  <c r="O6" i="7"/>
  <c r="M9" i="7"/>
  <c r="J8" i="7"/>
  <c r="K7" i="7" s="1"/>
  <c r="H9" i="7"/>
  <c r="I8" i="7" s="1"/>
  <c r="I7" i="7"/>
  <c r="F8" i="7"/>
  <c r="D9" i="7"/>
  <c r="E8" i="7" s="1"/>
  <c r="U7" i="7"/>
  <c r="Q10" i="7" l="1"/>
  <c r="T9" i="7"/>
  <c r="R10" i="7"/>
  <c r="S9" i="7" s="1"/>
  <c r="S8" i="7"/>
  <c r="N9" i="7"/>
  <c r="O8" i="7" s="1"/>
  <c r="O7" i="7"/>
  <c r="M10" i="7"/>
  <c r="J9" i="7"/>
  <c r="K8" i="7" s="1"/>
  <c r="H10" i="7"/>
  <c r="I9" i="7" s="1"/>
  <c r="F9" i="7"/>
  <c r="G8" i="7" s="1"/>
  <c r="G7" i="7"/>
  <c r="D10" i="7"/>
  <c r="E9" i="7" s="1"/>
  <c r="U8" i="7"/>
  <c r="Q11" i="7" l="1"/>
  <c r="T10" i="7"/>
  <c r="R11" i="7"/>
  <c r="S10" i="7" s="1"/>
  <c r="N10" i="7"/>
  <c r="O9" i="7" s="1"/>
  <c r="M11" i="7"/>
  <c r="J10" i="7"/>
  <c r="K9" i="7" s="1"/>
  <c r="H11" i="7"/>
  <c r="I10" i="7" s="1"/>
  <c r="F10" i="7"/>
  <c r="G9" i="7" s="1"/>
  <c r="D11" i="7"/>
  <c r="E10" i="7" s="1"/>
  <c r="U9" i="7"/>
  <c r="Q12" i="7" l="1"/>
  <c r="T11" i="7"/>
  <c r="R12" i="7"/>
  <c r="S11" i="7" s="1"/>
  <c r="N11" i="7"/>
  <c r="O10" i="7" s="1"/>
  <c r="M12" i="7"/>
  <c r="J11" i="7"/>
  <c r="K10" i="7" s="1"/>
  <c r="H12" i="7"/>
  <c r="I11" i="7" s="1"/>
  <c r="F11" i="7"/>
  <c r="G10" i="7" s="1"/>
  <c r="D12" i="7"/>
  <c r="E11" i="7" s="1"/>
  <c r="U10" i="7"/>
  <c r="Q13" i="7" l="1"/>
  <c r="T12" i="7"/>
  <c r="R13" i="7"/>
  <c r="S12" i="7" s="1"/>
  <c r="N12" i="7"/>
  <c r="O11" i="7" s="1"/>
  <c r="M13" i="7"/>
  <c r="J12" i="7"/>
  <c r="K11" i="7" s="1"/>
  <c r="H13" i="7"/>
  <c r="I12" i="7" s="1"/>
  <c r="F12" i="7"/>
  <c r="G11" i="7" s="1"/>
  <c r="D13" i="7"/>
  <c r="E12" i="7" s="1"/>
  <c r="U11" i="7"/>
  <c r="Q14" i="7" l="1"/>
  <c r="T13" i="7"/>
  <c r="R14" i="7"/>
  <c r="S13" i="7" s="1"/>
  <c r="N13" i="7"/>
  <c r="O12" i="7" s="1"/>
  <c r="M14" i="7"/>
  <c r="J13" i="7"/>
  <c r="K12" i="7" s="1"/>
  <c r="H14" i="7"/>
  <c r="I13" i="7" s="1"/>
  <c r="F13" i="7"/>
  <c r="G12" i="7" s="1"/>
  <c r="D14" i="7"/>
  <c r="E13" i="7" s="1"/>
  <c r="U12" i="7"/>
  <c r="Q15" i="7" l="1"/>
  <c r="T14" i="7"/>
  <c r="R15" i="7"/>
  <c r="N14" i="7"/>
  <c r="O13" i="7" s="1"/>
  <c r="M15" i="7"/>
  <c r="J14" i="7"/>
  <c r="K13" i="7" s="1"/>
  <c r="H15" i="7"/>
  <c r="I14" i="7" s="1"/>
  <c r="F14" i="7"/>
  <c r="G13" i="7" s="1"/>
  <c r="D15" i="7"/>
  <c r="E14" i="7" s="1"/>
  <c r="U13" i="7"/>
  <c r="Q16" i="7" l="1"/>
  <c r="T15" i="7"/>
  <c r="R16" i="7"/>
  <c r="S15" i="7" s="1"/>
  <c r="S14" i="7"/>
  <c r="N15" i="7"/>
  <c r="O14" i="7" s="1"/>
  <c r="M16" i="7"/>
  <c r="J15" i="7"/>
  <c r="K14" i="7" s="1"/>
  <c r="H16" i="7"/>
  <c r="I15" i="7" s="1"/>
  <c r="F15" i="7"/>
  <c r="G14" i="7" s="1"/>
  <c r="D16" i="7"/>
  <c r="E15" i="7" s="1"/>
  <c r="U14" i="7"/>
  <c r="Q17" i="7" l="1"/>
  <c r="T16" i="7"/>
  <c r="R17" i="7"/>
  <c r="N16" i="7"/>
  <c r="O15" i="7" s="1"/>
  <c r="M17" i="7"/>
  <c r="J16" i="7"/>
  <c r="K15" i="7" s="1"/>
  <c r="H17" i="7"/>
  <c r="I16" i="7" s="1"/>
  <c r="F16" i="7"/>
  <c r="G15" i="7" s="1"/>
  <c r="D17" i="7"/>
  <c r="E16" i="7" s="1"/>
  <c r="U15" i="7"/>
  <c r="Q18" i="7" l="1"/>
  <c r="T17" i="7"/>
  <c r="R18" i="7"/>
  <c r="S16" i="7"/>
  <c r="N17" i="7"/>
  <c r="O16" i="7" s="1"/>
  <c r="M18" i="7"/>
  <c r="J17" i="7"/>
  <c r="K16" i="7" s="1"/>
  <c r="H18" i="7"/>
  <c r="I17" i="7" s="1"/>
  <c r="F17" i="7"/>
  <c r="G16" i="7" s="1"/>
  <c r="D18" i="7"/>
  <c r="E17" i="7" s="1"/>
  <c r="U16" i="7"/>
  <c r="Q19" i="7" l="1"/>
  <c r="T18" i="7"/>
  <c r="R19" i="7"/>
  <c r="S18" i="7" s="1"/>
  <c r="S17" i="7"/>
  <c r="N18" i="7"/>
  <c r="O17" i="7" s="1"/>
  <c r="M19" i="7"/>
  <c r="J18" i="7"/>
  <c r="K17" i="7" s="1"/>
  <c r="H19" i="7"/>
  <c r="I18" i="7" s="1"/>
  <c r="F18" i="7"/>
  <c r="G17" i="7" s="1"/>
  <c r="D19" i="7"/>
  <c r="E18" i="7" s="1"/>
  <c r="U17" i="7"/>
  <c r="Q20" i="7" l="1"/>
  <c r="T19" i="7"/>
  <c r="R20" i="7"/>
  <c r="S19" i="7" s="1"/>
  <c r="N19" i="7"/>
  <c r="O18" i="7" s="1"/>
  <c r="M20" i="7"/>
  <c r="J19" i="7"/>
  <c r="K18" i="7" s="1"/>
  <c r="H20" i="7"/>
  <c r="I19" i="7" s="1"/>
  <c r="F19" i="7"/>
  <c r="G18" i="7" s="1"/>
  <c r="D20" i="7"/>
  <c r="E19" i="7" s="1"/>
  <c r="U18" i="7"/>
  <c r="Q21" i="7" l="1"/>
  <c r="T20" i="7"/>
  <c r="R21" i="7"/>
  <c r="S20" i="7" s="1"/>
  <c r="N20" i="7"/>
  <c r="O19" i="7" s="1"/>
  <c r="M21" i="7"/>
  <c r="J20" i="7"/>
  <c r="K19" i="7" s="1"/>
  <c r="H21" i="7"/>
  <c r="I20" i="7" s="1"/>
  <c r="F20" i="7"/>
  <c r="G19" i="7" s="1"/>
  <c r="D21" i="7"/>
  <c r="E20" i="7" s="1"/>
  <c r="U19" i="7"/>
  <c r="T21" i="7" l="1"/>
  <c r="R22" i="7"/>
  <c r="S21" i="7" s="1"/>
  <c r="N21" i="7"/>
  <c r="O20" i="7" s="1"/>
  <c r="M22" i="7"/>
  <c r="J21" i="7"/>
  <c r="K20" i="7" s="1"/>
  <c r="H22" i="7"/>
  <c r="I21" i="7" s="1"/>
  <c r="F21" i="7"/>
  <c r="G20" i="7" s="1"/>
  <c r="D22" i="7"/>
  <c r="E21" i="7" s="1"/>
  <c r="U20" i="7"/>
  <c r="Q22" i="7" l="1"/>
  <c r="T22" i="7"/>
  <c r="R23" i="7"/>
  <c r="S22" i="7" s="1"/>
  <c r="N22" i="7"/>
  <c r="O21" i="7" s="1"/>
  <c r="M23" i="7"/>
  <c r="J22" i="7"/>
  <c r="K21" i="7" s="1"/>
  <c r="H23" i="7"/>
  <c r="I22" i="7" s="1"/>
  <c r="F22" i="7"/>
  <c r="G21" i="7" s="1"/>
  <c r="D23" i="7"/>
  <c r="E22" i="7" s="1"/>
  <c r="U21" i="7"/>
  <c r="Q23" i="7" l="1"/>
  <c r="T23" i="7"/>
  <c r="R24" i="7"/>
  <c r="S23" i="7" s="1"/>
  <c r="N23" i="7"/>
  <c r="O22" i="7" s="1"/>
  <c r="M24" i="7"/>
  <c r="J23" i="7"/>
  <c r="K22" i="7" s="1"/>
  <c r="H24" i="7"/>
  <c r="I23" i="7" s="1"/>
  <c r="F23" i="7"/>
  <c r="G22" i="7" s="1"/>
  <c r="D24" i="7"/>
  <c r="E23" i="7" s="1"/>
  <c r="U22" i="7"/>
  <c r="Q24" i="7" l="1"/>
  <c r="T24" i="7"/>
  <c r="R25" i="7"/>
  <c r="S24" i="7" s="1"/>
  <c r="N24" i="7"/>
  <c r="O23" i="7" s="1"/>
  <c r="M25" i="7"/>
  <c r="J24" i="7"/>
  <c r="K23" i="7" s="1"/>
  <c r="H25" i="7"/>
  <c r="I24" i="7" s="1"/>
  <c r="F24" i="7"/>
  <c r="G23" i="7" s="1"/>
  <c r="D25" i="7"/>
  <c r="E24" i="7" s="1"/>
  <c r="U23" i="7"/>
  <c r="Q25" i="7" l="1"/>
  <c r="T25" i="7"/>
  <c r="R26" i="7"/>
  <c r="S25" i="7" s="1"/>
  <c r="N25" i="7"/>
  <c r="O24" i="7" s="1"/>
  <c r="M26" i="7"/>
  <c r="J25" i="7"/>
  <c r="K24" i="7" s="1"/>
  <c r="H26" i="7"/>
  <c r="I25" i="7" s="1"/>
  <c r="F25" i="7"/>
  <c r="G24" i="7" s="1"/>
  <c r="D26" i="7"/>
  <c r="E25" i="7" s="1"/>
  <c r="U24" i="7"/>
  <c r="Q26" i="7" l="1"/>
  <c r="T26" i="7"/>
  <c r="R27" i="7"/>
  <c r="S26" i="7" s="1"/>
  <c r="N26" i="7"/>
  <c r="O25" i="7" s="1"/>
  <c r="M27" i="7"/>
  <c r="J26" i="7"/>
  <c r="K25" i="7" s="1"/>
  <c r="H27" i="7"/>
  <c r="I26" i="7" s="1"/>
  <c r="F26" i="7"/>
  <c r="G25" i="7" s="1"/>
  <c r="D27" i="7"/>
  <c r="E26" i="7" s="1"/>
  <c r="U25" i="7"/>
  <c r="Q27" i="7" l="1"/>
  <c r="T27" i="7"/>
  <c r="R28" i="7"/>
  <c r="S27" i="7" s="1"/>
  <c r="N27" i="7"/>
  <c r="O26" i="7" s="1"/>
  <c r="M28" i="7"/>
  <c r="J27" i="7"/>
  <c r="K26" i="7" s="1"/>
  <c r="H28" i="7"/>
  <c r="I27" i="7" s="1"/>
  <c r="F27" i="7"/>
  <c r="G26" i="7" s="1"/>
  <c r="D28" i="7"/>
  <c r="E27" i="7" s="1"/>
  <c r="U26" i="7"/>
  <c r="Q28" i="7" l="1"/>
  <c r="T28" i="7"/>
  <c r="R29" i="7"/>
  <c r="S28" i="7" s="1"/>
  <c r="N28" i="7"/>
  <c r="O27" i="7" s="1"/>
  <c r="M29" i="7"/>
  <c r="J28" i="7"/>
  <c r="K27" i="7" s="1"/>
  <c r="H29" i="7"/>
  <c r="I28" i="7" s="1"/>
  <c r="F28" i="7"/>
  <c r="G27" i="7" s="1"/>
  <c r="D29" i="7"/>
  <c r="E28" i="7" s="1"/>
  <c r="U27" i="7"/>
  <c r="Q29" i="7" l="1"/>
  <c r="T29" i="7"/>
  <c r="R30" i="7"/>
  <c r="N29" i="7"/>
  <c r="O28" i="7" s="1"/>
  <c r="M30" i="7"/>
  <c r="J29" i="7"/>
  <c r="K28" i="7" s="1"/>
  <c r="H30" i="7"/>
  <c r="I29" i="7" s="1"/>
  <c r="F29" i="7"/>
  <c r="G28" i="7" s="1"/>
  <c r="D30" i="7"/>
  <c r="E29" i="7" s="1"/>
  <c r="U28" i="7"/>
  <c r="Q30" i="7" l="1"/>
  <c r="T30" i="7"/>
  <c r="R31" i="7"/>
  <c r="S30" i="7" s="1"/>
  <c r="S29" i="7"/>
  <c r="N30" i="7"/>
  <c r="O29" i="7" s="1"/>
  <c r="M31" i="7"/>
  <c r="J30" i="7"/>
  <c r="K29" i="7" s="1"/>
  <c r="H31" i="7"/>
  <c r="I30" i="7" s="1"/>
  <c r="F30" i="7"/>
  <c r="G29" i="7" s="1"/>
  <c r="D31" i="7"/>
  <c r="E30" i="7" s="1"/>
  <c r="U29" i="7"/>
  <c r="Q31" i="7" l="1"/>
  <c r="T31" i="7"/>
  <c r="R32" i="7"/>
  <c r="S31" i="7" s="1"/>
  <c r="N31" i="7"/>
  <c r="O30" i="7" s="1"/>
  <c r="M32" i="7"/>
  <c r="J31" i="7"/>
  <c r="K30" i="7" s="1"/>
  <c r="H32" i="7"/>
  <c r="I31" i="7" s="1"/>
  <c r="F31" i="7"/>
  <c r="G30" i="7" s="1"/>
  <c r="D32" i="7"/>
  <c r="E31" i="7" s="1"/>
  <c r="U30" i="7"/>
  <c r="Q32" i="7" l="1"/>
  <c r="T32" i="7"/>
  <c r="R33" i="7"/>
  <c r="N32" i="7"/>
  <c r="O31" i="7" s="1"/>
  <c r="M33" i="7"/>
  <c r="J32" i="7"/>
  <c r="K31" i="7" s="1"/>
  <c r="H33" i="7"/>
  <c r="I32" i="7" s="1"/>
  <c r="F32" i="7"/>
  <c r="G31" i="7" s="1"/>
  <c r="D33" i="7"/>
  <c r="E32" i="7" s="1"/>
  <c r="U31" i="7"/>
  <c r="Q33" i="7" l="1"/>
  <c r="T33" i="7"/>
  <c r="R34" i="7"/>
  <c r="S33" i="7" s="1"/>
  <c r="S32" i="7"/>
  <c r="N33" i="7"/>
  <c r="O32" i="7" s="1"/>
  <c r="M34" i="7"/>
  <c r="J33" i="7"/>
  <c r="K32" i="7" s="1"/>
  <c r="H34" i="7"/>
  <c r="I33" i="7" s="1"/>
  <c r="F33" i="7"/>
  <c r="G32" i="7" s="1"/>
  <c r="D34" i="7"/>
  <c r="E33" i="7" s="1"/>
  <c r="U32" i="7"/>
  <c r="Q34" i="7" l="1"/>
  <c r="T34" i="7"/>
  <c r="R35" i="7"/>
  <c r="S34" i="7" s="1"/>
  <c r="N34" i="7"/>
  <c r="O33" i="7" s="1"/>
  <c r="M35" i="7"/>
  <c r="J34" i="7"/>
  <c r="K33" i="7" s="1"/>
  <c r="H35" i="7"/>
  <c r="I34" i="7" s="1"/>
  <c r="F34" i="7"/>
  <c r="G33" i="7" s="1"/>
  <c r="D35" i="7"/>
  <c r="E34" i="7" s="1"/>
  <c r="U33" i="7"/>
  <c r="Q35" i="7" l="1"/>
  <c r="T35" i="7"/>
  <c r="R36" i="7"/>
  <c r="S35" i="7" s="1"/>
  <c r="N35" i="7"/>
  <c r="O34" i="7" s="1"/>
  <c r="M36" i="7"/>
  <c r="J35" i="7"/>
  <c r="K34" i="7" s="1"/>
  <c r="H36" i="7"/>
  <c r="I35" i="7" s="1"/>
  <c r="F35" i="7"/>
  <c r="G34" i="7" s="1"/>
  <c r="D36" i="7"/>
  <c r="E35" i="7" s="1"/>
  <c r="U34" i="7"/>
  <c r="Q36" i="7" l="1"/>
  <c r="T36" i="7"/>
  <c r="R37" i="7"/>
  <c r="S36" i="7" s="1"/>
  <c r="N36" i="7"/>
  <c r="O35" i="7" s="1"/>
  <c r="M37" i="7"/>
  <c r="J36" i="7"/>
  <c r="K35" i="7" s="1"/>
  <c r="H37" i="7"/>
  <c r="I36" i="7" s="1"/>
  <c r="F36" i="7"/>
  <c r="G35" i="7" s="1"/>
  <c r="D37" i="7"/>
  <c r="E36" i="7" s="1"/>
  <c r="U35" i="7"/>
  <c r="Q37" i="7" l="1"/>
  <c r="T37" i="7"/>
  <c r="R38" i="7"/>
  <c r="S37" i="7" s="1"/>
  <c r="N37" i="7"/>
  <c r="O36" i="7" s="1"/>
  <c r="M38" i="7"/>
  <c r="J37" i="7"/>
  <c r="K36" i="7" s="1"/>
  <c r="H38" i="7"/>
  <c r="I37" i="7" s="1"/>
  <c r="F37" i="7"/>
  <c r="G36" i="7" s="1"/>
  <c r="D38" i="7"/>
  <c r="E37" i="7" s="1"/>
  <c r="U36" i="7"/>
  <c r="Q38" i="7" l="1"/>
  <c r="T38" i="7"/>
  <c r="R39" i="7"/>
  <c r="S38" i="7" s="1"/>
  <c r="N38" i="7"/>
  <c r="O37" i="7" s="1"/>
  <c r="M39" i="7"/>
  <c r="J38" i="7"/>
  <c r="K37" i="7" s="1"/>
  <c r="H39" i="7"/>
  <c r="I38" i="7" s="1"/>
  <c r="F38" i="7"/>
  <c r="G37" i="7" s="1"/>
  <c r="D39" i="7"/>
  <c r="E38" i="7" s="1"/>
  <c r="U37" i="7"/>
  <c r="Q39" i="7" l="1"/>
  <c r="T39" i="7"/>
  <c r="R40" i="7"/>
  <c r="S39" i="7" s="1"/>
  <c r="N39" i="7"/>
  <c r="O38" i="7" s="1"/>
  <c r="M40" i="7"/>
  <c r="J39" i="7"/>
  <c r="K38" i="7" s="1"/>
  <c r="H40" i="7"/>
  <c r="I39" i="7" s="1"/>
  <c r="F39" i="7"/>
  <c r="G38" i="7" s="1"/>
  <c r="D40" i="7"/>
  <c r="E39" i="7" s="1"/>
  <c r="U38" i="7"/>
  <c r="Q40" i="7" l="1"/>
  <c r="T40" i="7"/>
  <c r="R41" i="7"/>
  <c r="S40" i="7" s="1"/>
  <c r="N40" i="7"/>
  <c r="O39" i="7" s="1"/>
  <c r="M41" i="7"/>
  <c r="J40" i="7"/>
  <c r="K39" i="7" s="1"/>
  <c r="H41" i="7"/>
  <c r="I40" i="7" s="1"/>
  <c r="F40" i="7"/>
  <c r="G39" i="7" s="1"/>
  <c r="D41" i="7"/>
  <c r="E40" i="7" s="1"/>
  <c r="U39" i="7"/>
  <c r="Q41" i="7" l="1"/>
  <c r="T41" i="7"/>
  <c r="R42" i="7"/>
  <c r="S41" i="7" s="1"/>
  <c r="N41" i="7"/>
  <c r="O40" i="7" s="1"/>
  <c r="M42" i="7"/>
  <c r="J41" i="7"/>
  <c r="K40" i="7" s="1"/>
  <c r="H42" i="7"/>
  <c r="I41" i="7" s="1"/>
  <c r="F41" i="7"/>
  <c r="G40" i="7" s="1"/>
  <c r="D42" i="7"/>
  <c r="E41" i="7" s="1"/>
  <c r="U40" i="7"/>
  <c r="Q44" i="7" l="1"/>
  <c r="Q42" i="7"/>
  <c r="T42" i="7"/>
  <c r="R43" i="7"/>
  <c r="S42" i="7" s="1"/>
  <c r="N42" i="7"/>
  <c r="O41" i="7" s="1"/>
  <c r="M43" i="7"/>
  <c r="M44" i="7"/>
  <c r="J42" i="7"/>
  <c r="K41" i="7" s="1"/>
  <c r="H43" i="7"/>
  <c r="I42" i="7" s="1"/>
  <c r="F42" i="7"/>
  <c r="G41" i="7" s="1"/>
  <c r="D43" i="7"/>
  <c r="E42" i="7" s="1"/>
  <c r="U41" i="7"/>
  <c r="Q43" i="7" l="1"/>
  <c r="T43" i="7"/>
  <c r="R44" i="7"/>
  <c r="S44" i="7" s="1"/>
  <c r="N43" i="7"/>
  <c r="O42" i="7" s="1"/>
  <c r="J43" i="7"/>
  <c r="K42" i="7" s="1"/>
  <c r="H44" i="7"/>
  <c r="I44" i="7" s="1"/>
  <c r="F43" i="7"/>
  <c r="G42" i="7" s="1"/>
  <c r="D44" i="7"/>
  <c r="E44" i="7" s="1"/>
  <c r="U42" i="7"/>
  <c r="S43" i="7" l="1"/>
  <c r="T44" i="7"/>
  <c r="N44" i="7"/>
  <c r="O44" i="7" s="1"/>
  <c r="J44" i="7"/>
  <c r="K44" i="7" s="1"/>
  <c r="I43" i="7"/>
  <c r="F44" i="7"/>
  <c r="G44" i="7" s="1"/>
  <c r="E43" i="7"/>
  <c r="U44" i="7"/>
  <c r="O43" i="7" l="1"/>
  <c r="K43" i="7"/>
  <c r="G43" i="7"/>
  <c r="U43" i="7"/>
</calcChain>
</file>

<file path=xl/comments1.xml><?xml version="1.0" encoding="utf-8"?>
<comments xmlns="http://schemas.openxmlformats.org/spreadsheetml/2006/main">
  <authors>
    <author>TonyAdmin</author>
    <author>Tony</author>
    <author>Tony C.</author>
  </authors>
  <commentList>
    <comment ref="A2" authorId="0">
      <text>
        <r>
          <rPr>
            <b/>
            <sz val="8"/>
            <color indexed="81"/>
            <rFont val="Tahoma"/>
            <family val="2"/>
          </rPr>
          <t xml:space="preserve">Vertex 1 Name
</t>
        </r>
        <r>
          <rPr>
            <sz val="8"/>
            <color indexed="81"/>
            <rFont val="Tahoma"/>
            <family val="2"/>
          </rPr>
          <t xml:space="preserve">
Enter the name of the edge's first vertex.
</t>
        </r>
        <r>
          <rPr>
            <u/>
            <sz val="8"/>
            <color indexed="81"/>
            <rFont val="Tahoma"/>
            <family val="2"/>
          </rPr>
          <t>Worksheet Overview</t>
        </r>
        <r>
          <rPr>
            <sz val="8"/>
            <color indexed="81"/>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color indexed="81"/>
            <rFont val="Tahoma"/>
            <family val="2"/>
          </rPr>
          <t xml:space="preserve">Vertex 2 Name
</t>
        </r>
        <r>
          <rPr>
            <sz val="8"/>
            <color indexed="81"/>
            <rFont val="Tahoma"/>
            <family val="2"/>
          </rPr>
          <t xml:space="preserve">
Enter the name of the edge's second vertex.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color indexed="81"/>
            <rFont val="Tahoma"/>
            <family val="2"/>
          </rPr>
          <t xml:space="preserve">Edge Color
</t>
        </r>
        <r>
          <rPr>
            <sz val="8"/>
            <color indexed="81"/>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color indexed="81"/>
            <rFont val="Tahoma"/>
            <family val="2"/>
          </rPr>
          <t xml:space="preserve">Edge Width
</t>
        </r>
        <r>
          <rPr>
            <sz val="8"/>
            <color indexed="81"/>
            <rFont val="Tahoma"/>
            <family val="2"/>
          </rPr>
          <t xml:space="preserve">
Enter an optional edge width between 1 and 10.</t>
        </r>
      </text>
    </comment>
    <comment ref="E2" authorId="1">
      <text>
        <r>
          <rPr>
            <b/>
            <sz val="8"/>
            <color indexed="81"/>
            <rFont val="Tahoma"/>
            <family val="2"/>
          </rPr>
          <t>Edge Style</t>
        </r>
        <r>
          <rPr>
            <b/>
            <sz val="9"/>
            <color indexed="81"/>
            <rFont val="Tahoma"/>
            <charset val="1"/>
          </rPr>
          <t xml:space="preserve">
</t>
        </r>
        <r>
          <rPr>
            <sz val="8"/>
            <color indexed="81"/>
            <rFont val="Tahoma"/>
            <family val="2"/>
          </rPr>
          <t xml:space="preserve">Select an optional edge style.
</t>
        </r>
        <r>
          <rPr>
            <u/>
            <sz val="8"/>
            <color indexed="81"/>
            <rFont val="Tahoma"/>
            <family val="2"/>
          </rPr>
          <t>Formulas</t>
        </r>
        <r>
          <rPr>
            <sz val="8"/>
            <color indexed="81"/>
            <rFont val="Tahoma"/>
            <family val="2"/>
          </rPr>
          <t xml:space="preserve">
If you are using Excel formulas to compute the styles, you may find it helpful to use the numerical options instead of text:
1 = Solid
2 = Dash
3 = Dot
4 = Dash Dot
5 = Dash Dot Dot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color indexed="81"/>
            <rFont val="Tahoma"/>
            <family val="2"/>
          </rPr>
          <t xml:space="preserve">
</t>
        </r>
        <r>
          <rPr>
            <sz val="8"/>
            <color indexed="81"/>
            <rFont val="Tahoma"/>
            <family val="2"/>
          </rPr>
          <t xml:space="preserve">
</t>
        </r>
      </text>
    </comment>
    <comment ref="F2" authorId="0">
      <text>
        <r>
          <rPr>
            <b/>
            <sz val="8"/>
            <color indexed="81"/>
            <rFont val="Tahoma"/>
            <family val="2"/>
          </rPr>
          <t xml:space="preserve">Edge Opacity
</t>
        </r>
        <r>
          <rPr>
            <sz val="8"/>
            <color indexed="81"/>
            <rFont val="Tahoma"/>
            <family val="2"/>
          </rPr>
          <t xml:space="preserve">
Enter an optional edge opacity between 0 (transparent) and 100 (opaque).</t>
        </r>
      </text>
    </comment>
    <comment ref="G2" authorId="0">
      <text>
        <r>
          <rPr>
            <b/>
            <sz val="8"/>
            <color indexed="81"/>
            <rFont val="Tahoma"/>
            <family val="2"/>
          </rPr>
          <t xml:space="preserve">Edge Visibility
</t>
        </r>
        <r>
          <rPr>
            <sz val="8"/>
            <color indexed="81"/>
            <rFont val="Tahoma"/>
            <family val="2"/>
          </rPr>
          <t xml:space="preserve">
Select an optional edge visibility.
</t>
        </r>
        <r>
          <rPr>
            <b/>
            <sz val="8"/>
            <color indexed="81"/>
            <rFont val="Tahoma"/>
            <family val="2"/>
          </rPr>
          <t>Show</t>
        </r>
        <r>
          <rPr>
            <sz val="8"/>
            <color indexed="81"/>
            <rFont val="Tahoma"/>
            <family val="2"/>
          </rPr>
          <t xml:space="preserve">
Show the edge when the graph is refreshed.  This is the default.
</t>
        </r>
        <r>
          <rPr>
            <b/>
            <sz val="8"/>
            <color indexed="81"/>
            <rFont val="Tahoma"/>
            <family val="2"/>
          </rPr>
          <t>Skip</t>
        </r>
        <r>
          <rPr>
            <sz val="8"/>
            <color indexed="81"/>
            <rFont val="Tahoma"/>
            <family val="2"/>
          </rPr>
          <t xml:space="preserve">
Skip the edge row.
</t>
        </r>
        <r>
          <rPr>
            <b/>
            <sz val="8"/>
            <color indexed="81"/>
            <rFont val="Tahoma"/>
            <family val="2"/>
          </rPr>
          <t>Hide</t>
        </r>
        <r>
          <rPr>
            <sz val="8"/>
            <color indexed="81"/>
            <rFont val="Tahoma"/>
            <family val="2"/>
          </rPr>
          <t xml:space="preserve">
Use the edge when laying out the graph but then hide it.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color indexed="81"/>
            <rFont val="Tahoma"/>
            <family val="2"/>
          </rPr>
          <t xml:space="preserve">Edge Label
</t>
        </r>
        <r>
          <rPr>
            <sz val="8"/>
            <color indexed="81"/>
            <rFont val="Tahoma"/>
            <family val="2"/>
          </rPr>
          <t xml:space="preserve">Enter an optional edge label.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text>
    </comment>
    <comment ref="I2" authorId="1">
      <text>
        <r>
          <rPr>
            <b/>
            <sz val="8"/>
            <color indexed="81"/>
            <rFont val="Tahoma"/>
            <family val="2"/>
          </rPr>
          <t xml:space="preserve">Label Text Color
</t>
        </r>
        <r>
          <rPr>
            <sz val="8"/>
            <color indexed="81"/>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color indexed="81"/>
            <rFont val="Tahoma"/>
            <family val="2"/>
          </rPr>
          <t xml:space="preserve">Label Font Size
</t>
        </r>
        <r>
          <rPr>
            <sz val="8"/>
            <color indexed="81"/>
            <rFont val="Tahoma"/>
            <family val="2"/>
          </rPr>
          <t>Enter an optional label font size between 8 and 72.</t>
        </r>
        <r>
          <rPr>
            <b/>
            <sz val="8"/>
            <color indexed="81"/>
            <rFont val="Tahoma"/>
            <family val="2"/>
          </rPr>
          <t xml:space="preserve">
</t>
        </r>
      </text>
    </comment>
    <comment ref="K2" authorId="1">
      <text>
        <r>
          <rPr>
            <b/>
            <sz val="8"/>
            <color indexed="81"/>
            <rFont val="Tahoma"/>
            <family val="2"/>
          </rPr>
          <t xml:space="preserve">Edge Reciprocated?
</t>
        </r>
        <r>
          <rPr>
            <sz val="8"/>
            <color indexed="81"/>
            <rFont val="Tahoma"/>
            <family val="2"/>
          </rPr>
          <t xml:space="preserve">
This and other graph metrics can be computed with the Graph Metrics button in the Analysis group in the NodeXL Ribbon tab</t>
        </r>
        <r>
          <rPr>
            <sz val="9"/>
            <color indexed="81"/>
            <rFont val="Tahoma"/>
            <family val="2"/>
          </rPr>
          <t>.</t>
        </r>
        <r>
          <rPr>
            <sz val="9"/>
            <color indexed="81"/>
            <rFont val="Tahoma"/>
            <charset val="1"/>
          </rPr>
          <t xml:space="preserve">
</t>
        </r>
      </text>
    </comment>
    <comment ref="L2" authorId="0">
      <text>
        <r>
          <rPr>
            <b/>
            <sz val="8"/>
            <color indexed="81"/>
            <rFont val="Tahoma"/>
            <family val="2"/>
          </rPr>
          <t xml:space="preserve">Edge ID
</t>
        </r>
        <r>
          <rPr>
            <sz val="8"/>
            <color indexed="81"/>
            <rFont val="Tahoma"/>
            <family val="2"/>
          </rPr>
          <t>This is a unique ID that gets filled in automatically.  Do not edit this column.</t>
        </r>
      </text>
    </comment>
    <comment ref="N2" authorId="0">
      <text>
        <r>
          <rPr>
            <b/>
            <sz val="8"/>
            <color indexed="81"/>
            <rFont val="Tahoma"/>
            <family val="2"/>
          </rPr>
          <t xml:space="preserve">How to Add Your Own Columns
</t>
        </r>
        <r>
          <rPr>
            <sz val="8"/>
            <color indexed="81"/>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color indexed="81"/>
            <rFont val="Tahoma"/>
            <family val="2"/>
          </rPr>
          <t xml:space="preserve">Vertex Color
</t>
        </r>
        <r>
          <rPr>
            <sz val="8"/>
            <color indexed="81"/>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color indexed="81"/>
            <rFont val="Tahoma"/>
            <family val="2"/>
          </rPr>
          <t xml:space="preserve">Vertex Shape
</t>
        </r>
        <r>
          <rPr>
            <sz val="8"/>
            <color indexed="81"/>
            <rFont val="Tahoma"/>
            <family val="2"/>
          </rPr>
          <t xml:space="preserve">
Select an optional vertex shape.
</t>
        </r>
        <r>
          <rPr>
            <u/>
            <sz val="8"/>
            <color indexed="81"/>
            <rFont val="Tahoma"/>
            <family val="2"/>
          </rPr>
          <t>Formulas</t>
        </r>
        <r>
          <rPr>
            <sz val="8"/>
            <color indexed="81"/>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color indexed="81"/>
            <rFont val="Tahoma"/>
            <family val="2"/>
          </rPr>
          <t xml:space="preserve">Vertex Size
</t>
        </r>
        <r>
          <rPr>
            <sz val="8"/>
            <color indexed="81"/>
            <rFont val="Tahoma"/>
            <family val="2"/>
          </rPr>
          <t xml:space="preserve">
Enter an optional vertex size between 1 and 100.</t>
        </r>
      </text>
    </comment>
    <comment ref="E2" authorId="0">
      <text>
        <r>
          <rPr>
            <b/>
            <sz val="8"/>
            <color indexed="81"/>
            <rFont val="Tahoma"/>
            <family val="2"/>
          </rPr>
          <t xml:space="preserve">Vertex Opacity
</t>
        </r>
        <r>
          <rPr>
            <sz val="8"/>
            <color indexed="81"/>
            <rFont val="Tahoma"/>
            <family val="2"/>
          </rPr>
          <t xml:space="preserve">
Enter an optional vertex opacity between 0 (transparent) and 100 (opaque).</t>
        </r>
      </text>
    </comment>
    <comment ref="F2" authorId="0">
      <text>
        <r>
          <rPr>
            <b/>
            <sz val="8"/>
            <color indexed="81"/>
            <rFont val="Tahoma"/>
            <family val="2"/>
          </rPr>
          <t>Image File</t>
        </r>
        <r>
          <rPr>
            <sz val="8"/>
            <color indexed="81"/>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color indexed="81"/>
            <rFont val="Tahoma"/>
            <family val="2"/>
          </rPr>
          <t xml:space="preserve">Vertex Visibility
</t>
        </r>
        <r>
          <rPr>
            <sz val="8"/>
            <color indexed="81"/>
            <rFont val="Tahoma"/>
            <family val="2"/>
          </rPr>
          <t xml:space="preserve">
Select an optional vertex visibility
</t>
        </r>
        <r>
          <rPr>
            <b/>
            <sz val="8"/>
            <color indexed="81"/>
            <rFont val="Tahoma"/>
            <family val="2"/>
          </rPr>
          <t>Show if in an Edge</t>
        </r>
        <r>
          <rPr>
            <sz val="8"/>
            <color indexed="81"/>
            <rFont val="Tahoma"/>
            <family val="2"/>
          </rPr>
          <t xml:space="preserve">
Show the vertex when the graph is refreshed if it is part of an edge.  Otherwise, ignore the vertex row.  This is the default.
</t>
        </r>
        <r>
          <rPr>
            <b/>
            <sz val="8"/>
            <color indexed="81"/>
            <rFont val="Tahoma"/>
            <family val="2"/>
          </rPr>
          <t>Skip</t>
        </r>
        <r>
          <rPr>
            <sz val="8"/>
            <color indexed="81"/>
            <rFont val="Tahoma"/>
            <family val="2"/>
          </rPr>
          <t xml:space="preserve">
Skip the vertex row and any edge rows that use the vertex.
</t>
        </r>
        <r>
          <rPr>
            <b/>
            <sz val="8"/>
            <color indexed="81"/>
            <rFont val="Tahoma"/>
            <family val="2"/>
          </rPr>
          <t>Hide</t>
        </r>
        <r>
          <rPr>
            <sz val="8"/>
            <color indexed="81"/>
            <rFont val="Tahoma"/>
            <family val="2"/>
          </rPr>
          <t xml:space="preserve">
If the vertex is part of an edge, use it when laying out the graph but then hide it.  Otherwise, ignore the vertex row.
</t>
        </r>
        <r>
          <rPr>
            <b/>
            <sz val="8"/>
            <color indexed="81"/>
            <rFont val="Tahoma"/>
            <family val="2"/>
          </rPr>
          <t>Show</t>
        </r>
        <r>
          <rPr>
            <sz val="8"/>
            <color indexed="81"/>
            <rFont val="Tahoma"/>
            <family val="2"/>
          </rPr>
          <t xml:space="preserve">
Show the vertex regardless of whether it is part of an edge.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if in an Edge
0 = Skip
2 = Hide
4 = Show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color indexed="81"/>
            <rFont val="Tahoma"/>
            <family val="2"/>
          </rPr>
          <t xml:space="preserve">Vertex Label
</t>
        </r>
        <r>
          <rPr>
            <sz val="8"/>
            <color indexed="81"/>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I2" authorId="0">
      <text>
        <r>
          <rPr>
            <b/>
            <sz val="8"/>
            <color indexed="81"/>
            <rFont val="Tahoma"/>
            <family val="2"/>
          </rPr>
          <t xml:space="preserve">Vertex Label Fill Color
</t>
        </r>
        <r>
          <rPr>
            <sz val="8"/>
            <color indexed="81"/>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color indexed="81"/>
            <rFont val="Tahoma"/>
            <family val="2"/>
          </rPr>
          <t xml:space="preserve">Vertex Label Position
</t>
        </r>
        <r>
          <rPr>
            <sz val="8"/>
            <color indexed="81"/>
            <rFont val="Tahoma"/>
            <family val="2"/>
          </rPr>
          <t xml:space="preserve">Select an optional vertex label position.  This is used only when the label annotates the vertex, not when the vertex Shape is Label.  Hover the mouse over the Label column header for more details.
</t>
        </r>
        <r>
          <rPr>
            <u/>
            <sz val="8"/>
            <color indexed="81"/>
            <rFont val="Tahoma"/>
            <family val="2"/>
          </rPr>
          <t>Formulas</t>
        </r>
        <r>
          <rPr>
            <sz val="8"/>
            <color indexed="81"/>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color indexed="81"/>
            <rFont val="Tahoma"/>
            <family val="2"/>
          </rPr>
          <t xml:space="preserve">Vertex Tooltip
</t>
        </r>
        <r>
          <rPr>
            <sz val="8"/>
            <color indexed="81"/>
            <rFont val="Tahoma"/>
            <family val="2"/>
          </rPr>
          <t xml:space="preserve">
Enter optional text that will pop up when the mouse is hovered over the vertex in the graph pane.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L2" authorId="0">
      <text>
        <r>
          <rPr>
            <b/>
            <sz val="8"/>
            <color indexed="81"/>
            <rFont val="Tahoma"/>
            <family val="2"/>
          </rPr>
          <t xml:space="preserve">Vertex Layout Order
</t>
        </r>
        <r>
          <rPr>
            <sz val="8"/>
            <color indexed="81"/>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color indexed="81"/>
            <rFont val="Tahoma"/>
            <family val="2"/>
          </rPr>
          <t xml:space="preserve">Vertex Location
</t>
        </r>
        <r>
          <rPr>
            <sz val="8"/>
            <color indexed="81"/>
            <rFont val="Tahoma"/>
            <family val="2"/>
          </rPr>
          <t xml:space="preserve">
Enter an optional vertex location.  X and Y values should be between 0 and 9,999.</t>
        </r>
      </text>
    </comment>
    <comment ref="N2" authorId="0">
      <text>
        <r>
          <rPr>
            <b/>
            <sz val="8"/>
            <color indexed="81"/>
            <rFont val="Tahoma"/>
            <family val="2"/>
          </rPr>
          <t xml:space="preserve">Vertex Location
</t>
        </r>
        <r>
          <rPr>
            <sz val="8"/>
            <color indexed="81"/>
            <rFont val="Tahoma"/>
            <family val="2"/>
          </rPr>
          <t xml:space="preserve">
Enter an optional vertex location.  X and Y values should be between 0 and 9,999.</t>
        </r>
      </text>
    </comment>
    <comment ref="O2" authorId="0">
      <text>
        <r>
          <rPr>
            <b/>
            <sz val="8"/>
            <color indexed="81"/>
            <rFont val="Tahoma"/>
            <family val="2"/>
          </rPr>
          <t xml:space="preserve">Vertex Locked?
</t>
        </r>
        <r>
          <rPr>
            <sz val="8"/>
            <color indexed="81"/>
            <rFont val="Tahoma"/>
            <family val="2"/>
          </rPr>
          <t xml:space="preserve">
Set to Yes to lock the vertex at its current location.
</t>
        </r>
        <r>
          <rPr>
            <u/>
            <sz val="8"/>
            <color indexed="81"/>
            <rFont val="Tahoma"/>
            <family val="2"/>
          </rPr>
          <t>Formulas</t>
        </r>
        <r>
          <rPr>
            <sz val="8"/>
            <color indexed="81"/>
            <rFont val="Tahoma"/>
            <family val="2"/>
          </rPr>
          <t xml:space="preserve">
If you are using Excel formulas to compute the locked values, you may find it helpful to use the numerical options instead of text:
0 = No
1 = Yes
</t>
        </r>
        <r>
          <rPr>
            <u/>
            <sz val="8"/>
            <color indexed="81"/>
            <rFont val="Tahoma"/>
            <family val="2"/>
          </rPr>
          <t xml:space="preserve">Pasting
</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color indexed="81"/>
            <rFont val="Tahoma"/>
            <family val="2"/>
          </rPr>
          <t xml:space="preserve">Vertex Polar R
</t>
        </r>
        <r>
          <rPr>
            <sz val="8"/>
            <color indexed="81"/>
            <rFont val="Tahoma"/>
            <family val="2"/>
          </rPr>
          <t xml:space="preserve">
Enter an optional vertex polar radial coordinate.  This is used only when the Layout is set to Polar or Polar Absolute in the graph pane.
</t>
        </r>
        <r>
          <rPr>
            <u/>
            <sz val="8"/>
            <color indexed="81"/>
            <rFont val="Tahoma"/>
            <family val="2"/>
          </rPr>
          <t>For the Polar Layout</t>
        </r>
        <r>
          <rPr>
            <sz val="8"/>
            <color indexed="81"/>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sz val="8"/>
            <color indexed="81"/>
            <rFont val="Tahoma"/>
            <family val="2"/>
          </rPr>
          <t>For the Polar Absolute Layout</t>
        </r>
        <r>
          <rPr>
            <sz val="8"/>
            <color indexed="81"/>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color indexed="81"/>
            <rFont val="Tahoma"/>
            <family val="2"/>
          </rPr>
          <t xml:space="preserve">Vertex Polar Angle
</t>
        </r>
        <r>
          <rPr>
            <sz val="8"/>
            <color indexed="81"/>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color indexed="81"/>
            <rFont val="Tahoma"/>
            <family val="2"/>
          </rPr>
          <t xml:space="preserve">
</t>
        </r>
      </text>
    </comment>
    <comment ref="R2" authorId="0">
      <text>
        <r>
          <rPr>
            <b/>
            <sz val="8"/>
            <color indexed="81"/>
            <rFont val="Tahoma"/>
            <family val="2"/>
          </rPr>
          <t>Vertex Degree</t>
        </r>
        <r>
          <rPr>
            <sz val="8"/>
            <color indexed="81"/>
            <rFont val="Tahoma"/>
            <family val="2"/>
          </rPr>
          <t xml:space="preserve">
This and other graph metrics can be computed with the Graph Metrics button in the Analysis group in the NodeXL Ribbon tab.
</t>
        </r>
      </text>
    </comment>
    <comment ref="S2" authorId="0">
      <text>
        <r>
          <rPr>
            <b/>
            <sz val="8"/>
            <color indexed="81"/>
            <rFont val="Tahoma"/>
            <family val="2"/>
          </rPr>
          <t xml:space="preserve">Vertex In-Degree
</t>
        </r>
        <r>
          <rPr>
            <sz val="8"/>
            <color indexed="81"/>
            <rFont val="Tahoma"/>
            <family val="2"/>
          </rPr>
          <t xml:space="preserve">This and other graph metrics can be computed with the Graph Metrics button in the Analysis group in the NodeXL Ribbon tab.
</t>
        </r>
      </text>
    </comment>
    <comment ref="T2" authorId="0">
      <text>
        <r>
          <rPr>
            <b/>
            <sz val="8"/>
            <color indexed="81"/>
            <rFont val="Tahoma"/>
            <family val="2"/>
          </rPr>
          <t xml:space="preserve">Vertex Out-Degree
</t>
        </r>
        <r>
          <rPr>
            <sz val="8"/>
            <color indexed="81"/>
            <rFont val="Tahoma"/>
            <family val="2"/>
          </rPr>
          <t xml:space="preserve">This and other graph metrics can be computed with the Graph Metrics button in the Analysis group in the NodeXL Ribbon tab.
</t>
        </r>
      </text>
    </comment>
    <comment ref="U2" authorId="0">
      <text>
        <r>
          <rPr>
            <b/>
            <sz val="8"/>
            <color indexed="81"/>
            <rFont val="Tahoma"/>
            <family val="2"/>
          </rPr>
          <t xml:space="preserve">Vertex Betweenness Centrality
</t>
        </r>
        <r>
          <rPr>
            <sz val="8"/>
            <color indexed="81"/>
            <rFont val="Tahoma"/>
            <family val="2"/>
          </rPr>
          <t xml:space="preserve">This and other graph metrics can be computed with the Graph Metrics button in the Analysis group in the NodeXL Ribbon tab.
</t>
        </r>
      </text>
    </comment>
    <comment ref="V2" authorId="0">
      <text>
        <r>
          <rPr>
            <b/>
            <sz val="8"/>
            <color indexed="81"/>
            <rFont val="Tahoma"/>
            <family val="2"/>
          </rPr>
          <t xml:space="preserve">Vertex Closeness Centrality
</t>
        </r>
        <r>
          <rPr>
            <sz val="8"/>
            <color indexed="81"/>
            <rFont val="Tahoma"/>
            <family val="2"/>
          </rPr>
          <t xml:space="preserve">This and other graph metrics can be computed with the Graph Metrics button in the Analysis group in the NodeXL Ribbon tab.
</t>
        </r>
      </text>
    </comment>
    <comment ref="W2" authorId="0">
      <text>
        <r>
          <rPr>
            <b/>
            <sz val="8"/>
            <color indexed="81"/>
            <rFont val="Tahoma"/>
            <family val="2"/>
          </rPr>
          <t xml:space="preserve">Vertex Eigenvector Centrality
</t>
        </r>
        <r>
          <rPr>
            <sz val="8"/>
            <color indexed="81"/>
            <rFont val="Tahoma"/>
            <family val="2"/>
          </rPr>
          <t xml:space="preserve">This and other graph metrics can be computed with the Graph Metrics button in the Analysis group in the NodeXL Ribbon tab.
</t>
        </r>
      </text>
    </comment>
    <comment ref="X2" authorId="2">
      <text>
        <r>
          <rPr>
            <b/>
            <sz val="8"/>
            <color indexed="81"/>
            <rFont val="Tahoma"/>
            <family val="2"/>
          </rPr>
          <t xml:space="preserve">Vertex PageRank
</t>
        </r>
        <r>
          <rPr>
            <sz val="8"/>
            <color indexed="81"/>
            <rFont val="Tahoma"/>
            <family val="2"/>
          </rPr>
          <t>This and other graph metrics can be computed with the Graph Metrics button in the Analysis group in the NodeXL Ribbon tab.</t>
        </r>
      </text>
    </comment>
    <comment ref="Y2" authorId="0">
      <text>
        <r>
          <rPr>
            <b/>
            <sz val="8"/>
            <color indexed="81"/>
            <rFont val="Tahoma"/>
            <family val="2"/>
          </rPr>
          <t xml:space="preserve">Vertex Clustering Coefficient
</t>
        </r>
        <r>
          <rPr>
            <sz val="8"/>
            <color indexed="81"/>
            <rFont val="Tahoma"/>
            <family val="2"/>
          </rPr>
          <t xml:space="preserve">This and other graph metrics can be computed with the Graph Metrics button in the Analysis group in the NodeXL Ribbon tab.
</t>
        </r>
      </text>
    </comment>
    <comment ref="Z2" authorId="0">
      <text>
        <r>
          <rPr>
            <b/>
            <sz val="8"/>
            <color indexed="81"/>
            <rFont val="Tahoma"/>
            <family val="2"/>
          </rPr>
          <t xml:space="preserve">Vertex ID
</t>
        </r>
        <r>
          <rPr>
            <sz val="8"/>
            <color indexed="81"/>
            <rFont val="Tahoma"/>
            <family val="2"/>
          </rPr>
          <t xml:space="preserve">
This is a unique ID that gets filled in automatically.  Do not edit this column.</t>
        </r>
      </text>
    </comment>
    <comment ref="AB2" authorId="0">
      <text>
        <r>
          <rPr>
            <b/>
            <sz val="8"/>
            <color indexed="81"/>
            <rFont val="Tahoma"/>
            <family val="2"/>
          </rPr>
          <t>How to Add Your Own Columns</t>
        </r>
        <r>
          <rPr>
            <sz val="8"/>
            <color indexed="81"/>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text>
    </comment>
  </commentList>
</comments>
</file>

<file path=xl/comments3.xml><?xml version="1.0" encoding="utf-8"?>
<comments xmlns="http://schemas.openxmlformats.org/spreadsheetml/2006/main">
  <authors>
    <author>TonyAdmin</author>
    <author>Tony</author>
  </authors>
  <commentList>
    <comment ref="A2" author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
        </r>
        <r>
          <rPr>
            <u/>
            <sz val="8"/>
            <color indexed="81"/>
            <rFont val="Tahoma"/>
            <family val="2"/>
          </rPr>
          <t xml:space="preserve">
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2" authorId="0">
      <text>
        <r>
          <rPr>
            <b/>
            <sz val="8"/>
            <color indexed="81"/>
            <rFont val="Tahoma"/>
            <family val="2"/>
          </rPr>
          <t xml:space="preserve">Vertex Color
</t>
        </r>
        <r>
          <rPr>
            <sz val="8"/>
            <color indexed="81"/>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color indexed="81"/>
            <rFont val="Tahoma"/>
            <family val="2"/>
          </rPr>
          <t>Vertex Shape</t>
        </r>
        <r>
          <rPr>
            <sz val="8"/>
            <color indexed="81"/>
            <rFont val="Tahoma"/>
            <family val="2"/>
          </rPr>
          <t xml:space="preserve">
(In most cases, you should not edit this worksheet.  Instead, use the items on the NodeXL, Analysis, Groups menu to create and work with groups.)
Select a shape to use for all vertices in the group.
</t>
        </r>
        <r>
          <rPr>
            <u/>
            <sz val="8"/>
            <color indexed="81"/>
            <rFont val="Tahoma"/>
            <family val="2"/>
          </rPr>
          <t>Pasting</t>
        </r>
        <r>
          <rPr>
            <sz val="8"/>
            <color indexed="81"/>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color indexed="81"/>
            <rFont val="Tahoma"/>
            <family val="2"/>
          </rPr>
          <t xml:space="preserve">Collapsed?
</t>
        </r>
        <r>
          <rPr>
            <sz val="8"/>
            <color indexed="81"/>
            <rFont val="Tahoma"/>
            <family val="2"/>
          </rPr>
          <t>(In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 xml:space="preserve">Set to Yes to collapse the group.
</t>
        </r>
        <r>
          <rPr>
            <u/>
            <sz val="8"/>
            <color indexed="81"/>
            <rFont val="Tahoma"/>
            <family val="2"/>
          </rPr>
          <t>Formulas</t>
        </r>
        <r>
          <rPr>
            <sz val="8"/>
            <color indexed="81"/>
            <rFont val="Tahoma"/>
            <family val="2"/>
          </rPr>
          <t xml:space="preserve">
If you are using Excel formulas to compute the collapsed values, you may find it helpful to use the numerical options instead of text:
0 = No
1 = Yes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color indexed="81"/>
            <rFont val="Tahoma"/>
            <family val="2"/>
          </rPr>
          <t xml:space="preserve">
</t>
        </r>
      </text>
    </comment>
    <comment ref="E2" authorId="1">
      <text>
        <r>
          <rPr>
            <b/>
            <sz val="8"/>
            <color indexed="81"/>
            <rFont val="Tahoma"/>
            <family val="2"/>
          </rPr>
          <t>Group Label</t>
        </r>
        <r>
          <rPr>
            <sz val="8"/>
            <color indexed="81"/>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r>
          <rPr>
            <sz val="9"/>
            <color indexed="81"/>
            <rFont val="Tahoma"/>
            <charset val="1"/>
          </rPr>
          <t xml:space="preserve">
</t>
        </r>
      </text>
    </comment>
    <comment ref="H2" authorId="1">
      <text>
        <r>
          <rPr>
            <b/>
            <sz val="8"/>
            <color indexed="81"/>
            <rFont val="Tahoma"/>
            <family val="2"/>
          </rPr>
          <t xml:space="preserve">Group Vertices
</t>
        </r>
        <r>
          <rPr>
            <sz val="8"/>
            <color indexed="81"/>
            <rFont val="Tahoma"/>
            <family val="2"/>
          </rPr>
          <t xml:space="preserve">
This and other graph metrics can be computed with the Graph Metrics button in the Analysis group in the NodeXL Ribbon tab.</t>
        </r>
        <r>
          <rPr>
            <b/>
            <sz val="9"/>
            <color indexed="81"/>
            <rFont val="Tahoma"/>
            <charset val="1"/>
          </rPr>
          <t xml:space="preserve">
</t>
        </r>
        <r>
          <rPr>
            <sz val="9"/>
            <color indexed="81"/>
            <rFont val="Tahoma"/>
            <charset val="1"/>
          </rPr>
          <t xml:space="preserve">
</t>
        </r>
      </text>
    </comment>
    <comment ref="I2" authorId="1">
      <text>
        <r>
          <rPr>
            <b/>
            <sz val="8"/>
            <color indexed="81"/>
            <rFont val="Tahoma"/>
            <family val="2"/>
          </rPr>
          <t>Group Unique Edges</t>
        </r>
        <r>
          <rPr>
            <sz val="8"/>
            <color indexed="81"/>
            <rFont val="Tahoma"/>
            <family val="2"/>
          </rPr>
          <t xml:space="preserve">
This and other graph metrics can be computed with the Graph Metrics button in the Analysis group in the NodeXL Ribbon tab.</t>
        </r>
      </text>
    </comment>
    <comment ref="J2" authorId="1">
      <text>
        <r>
          <rPr>
            <b/>
            <sz val="8"/>
            <color indexed="81"/>
            <rFont val="Tahoma"/>
            <family val="2"/>
          </rPr>
          <t>Group Edges With Duplicates</t>
        </r>
        <r>
          <rPr>
            <sz val="8"/>
            <color indexed="81"/>
            <rFont val="Tahoma"/>
            <family val="2"/>
          </rPr>
          <t xml:space="preserve">
This and other graph metrics can be computed with the Graph Metrics button in the Analysis group in the NodeXL Ribbon tab.</t>
        </r>
        <r>
          <rPr>
            <sz val="9"/>
            <color indexed="81"/>
            <rFont val="Tahoma"/>
            <family val="2"/>
          </rPr>
          <t xml:space="preserve">
</t>
        </r>
      </text>
    </comment>
    <comment ref="K2" authorId="1">
      <text>
        <r>
          <rPr>
            <b/>
            <sz val="8"/>
            <color indexed="81"/>
            <rFont val="Tahoma"/>
            <family val="2"/>
          </rPr>
          <t>Group Total Edges</t>
        </r>
        <r>
          <rPr>
            <sz val="8"/>
            <color indexed="81"/>
            <rFont val="Tahoma"/>
            <family val="2"/>
          </rPr>
          <t xml:space="preserve">
This and other graph metrics can be computed with the Graph Metrics button in the Analysis group in the NodeXL Ribbon tab.</t>
        </r>
        <r>
          <rPr>
            <sz val="9"/>
            <color indexed="81"/>
            <rFont val="Tahoma"/>
            <family val="2"/>
          </rPr>
          <t xml:space="preserve">
</t>
        </r>
      </text>
    </comment>
    <comment ref="L2" authorId="1">
      <text>
        <r>
          <rPr>
            <b/>
            <sz val="8"/>
            <color indexed="81"/>
            <rFont val="Tahoma"/>
            <family val="2"/>
          </rPr>
          <t>Group Self-Loops</t>
        </r>
        <r>
          <rPr>
            <sz val="8"/>
            <color indexed="81"/>
            <rFont val="Tahoma"/>
            <family val="2"/>
          </rPr>
          <t xml:space="preserve">
This and other graph metrics can be computed with the Graph Metrics button in the Analysis group in the NodeXL Ribbon tab.</t>
        </r>
        <r>
          <rPr>
            <sz val="9"/>
            <color indexed="81"/>
            <rFont val="Tahoma"/>
            <family val="2"/>
          </rPr>
          <t xml:space="preserve">
</t>
        </r>
      </text>
    </comment>
    <comment ref="M2" authorId="1">
      <text>
        <r>
          <rPr>
            <b/>
            <sz val="8"/>
            <color indexed="81"/>
            <rFont val="Tahoma"/>
            <family val="2"/>
          </rPr>
          <t>Group Connected Components</t>
        </r>
        <r>
          <rPr>
            <sz val="8"/>
            <color indexed="81"/>
            <rFont val="Tahoma"/>
            <family val="2"/>
          </rPr>
          <t xml:space="preserve">
This and other graph metrics can be computed with the Graph Metrics button in the Analysis group in the NodeXL Ribbon tab.</t>
        </r>
        <r>
          <rPr>
            <b/>
            <sz val="8"/>
            <color indexed="81"/>
            <rFont val="Tahoma"/>
            <family val="2"/>
          </rPr>
          <t xml:space="preserve">
</t>
        </r>
      </text>
    </comment>
    <comment ref="N2" authorId="1">
      <text>
        <r>
          <rPr>
            <b/>
            <sz val="8"/>
            <color indexed="81"/>
            <rFont val="Tahoma"/>
            <family val="2"/>
          </rPr>
          <t>Group Single-Vertex Connected Components</t>
        </r>
        <r>
          <rPr>
            <sz val="8"/>
            <color indexed="81"/>
            <rFont val="Tahoma"/>
            <family val="2"/>
          </rPr>
          <t xml:space="preserve">
This and other graph metrics can be computed with the Graph Metrics button in the Analysis group in the NodeXL Ribbon tab.</t>
        </r>
        <r>
          <rPr>
            <b/>
            <sz val="9"/>
            <color indexed="81"/>
            <rFont val="Tahoma"/>
            <family val="2"/>
          </rPr>
          <t xml:space="preserve">
</t>
        </r>
        <r>
          <rPr>
            <sz val="9"/>
            <color indexed="81"/>
            <rFont val="Tahoma"/>
            <family val="2"/>
          </rPr>
          <t xml:space="preserve">
</t>
        </r>
      </text>
    </comment>
    <comment ref="O2" authorId="1">
      <text>
        <r>
          <rPr>
            <b/>
            <sz val="8"/>
            <color indexed="81"/>
            <rFont val="Tahoma"/>
            <family val="2"/>
          </rPr>
          <t>Group Maximum Vertices in a Connected Component</t>
        </r>
        <r>
          <rPr>
            <sz val="8"/>
            <color indexed="81"/>
            <rFont val="Tahoma"/>
            <family val="2"/>
          </rPr>
          <t xml:space="preserve">
This and other graph metrics can be computed with the Graph Metrics button in the Analysis group in the NodeXL Ribbon tab.
</t>
        </r>
        <r>
          <rPr>
            <sz val="9"/>
            <color indexed="81"/>
            <rFont val="Tahoma"/>
            <family val="2"/>
          </rPr>
          <t xml:space="preserve">
</t>
        </r>
      </text>
    </comment>
    <comment ref="P2" authorId="1">
      <text>
        <r>
          <rPr>
            <b/>
            <sz val="8"/>
            <color indexed="81"/>
            <rFont val="Tahoma"/>
            <family val="2"/>
          </rPr>
          <t>Group Maximum Edges in a Connected Component</t>
        </r>
        <r>
          <rPr>
            <sz val="8"/>
            <color indexed="81"/>
            <rFont val="Tahoma"/>
            <family val="2"/>
          </rPr>
          <t xml:space="preserve">
This and other graph metrics can be computed with the Graph Metrics button in the Analysis group in the NodeXL Ribbon tab.</t>
        </r>
        <r>
          <rPr>
            <b/>
            <sz val="9"/>
            <color indexed="81"/>
            <rFont val="Tahoma"/>
            <family val="2"/>
          </rPr>
          <t xml:space="preserve">
</t>
        </r>
      </text>
    </comment>
    <comment ref="Q2" authorId="1">
      <text>
        <r>
          <rPr>
            <b/>
            <sz val="8"/>
            <color indexed="81"/>
            <rFont val="Tahoma"/>
            <family val="2"/>
          </rPr>
          <t>Group Maximum Geodesic Distance (Diameter)</t>
        </r>
        <r>
          <rPr>
            <sz val="8"/>
            <color indexed="81"/>
            <rFont val="Tahoma"/>
            <family val="2"/>
          </rPr>
          <t xml:space="preserve">
This and other graph metrics can be computed with the Graph Metrics button in the Analysis group in the NodeXL Ribbon tab.</t>
        </r>
        <r>
          <rPr>
            <b/>
            <sz val="9"/>
            <color indexed="81"/>
            <rFont val="Tahoma"/>
            <family val="2"/>
          </rPr>
          <t xml:space="preserve">
</t>
        </r>
        <r>
          <rPr>
            <sz val="9"/>
            <color indexed="81"/>
            <rFont val="Tahoma"/>
            <family val="2"/>
          </rPr>
          <t xml:space="preserve">
</t>
        </r>
      </text>
    </comment>
    <comment ref="R2" authorId="1">
      <text>
        <r>
          <rPr>
            <b/>
            <sz val="8"/>
            <color indexed="81"/>
            <rFont val="Tahoma"/>
            <family val="2"/>
          </rPr>
          <t>Group Average Geodesic Distance</t>
        </r>
        <r>
          <rPr>
            <sz val="8"/>
            <color indexed="81"/>
            <rFont val="Tahoma"/>
            <family val="2"/>
          </rPr>
          <t xml:space="preserve">
This and other graph metrics can be computed with the Graph Metrics button in the Analysis group in the NodeXL Ribbon tab.</t>
        </r>
        <r>
          <rPr>
            <b/>
            <sz val="9"/>
            <color indexed="81"/>
            <rFont val="Tahoma"/>
            <family val="2"/>
          </rPr>
          <t xml:space="preserve">
</t>
        </r>
        <r>
          <rPr>
            <sz val="9"/>
            <color indexed="81"/>
            <rFont val="Tahoma"/>
            <family val="2"/>
          </rPr>
          <t xml:space="preserve">
</t>
        </r>
      </text>
    </comment>
    <comment ref="S2" authorId="1">
      <text>
        <r>
          <rPr>
            <b/>
            <sz val="8"/>
            <color indexed="81"/>
            <rFont val="Tahoma"/>
            <family val="2"/>
          </rPr>
          <t>Group Graph Density</t>
        </r>
        <r>
          <rPr>
            <sz val="8"/>
            <color indexed="81"/>
            <rFont val="Tahoma"/>
            <family val="2"/>
          </rPr>
          <t xml:space="preserve">
This and other graph metrics can be computed with the Graph Metrics button in the Analysis group in the NodeXL Ribbon tab.</t>
        </r>
        <r>
          <rPr>
            <b/>
            <sz val="9"/>
            <color indexed="81"/>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1" author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sz val="8"/>
            <color indexed="81"/>
            <rFont val="Tahoma"/>
            <family val="2"/>
          </rPr>
          <t>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1" authorId="0">
      <text>
        <r>
          <rPr>
            <b/>
            <sz val="8"/>
            <color indexed="81"/>
            <rFont val="Tahoma"/>
            <family val="2"/>
          </rPr>
          <t>Vertex Name</t>
        </r>
        <r>
          <rPr>
            <sz val="8"/>
            <color indexed="81"/>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color indexed="81"/>
            <rFont val="Tahoma"/>
            <family val="2"/>
          </rPr>
          <t xml:space="preserve">Vertex ID
</t>
        </r>
        <r>
          <rPr>
            <sz val="8"/>
            <color indexed="81"/>
            <rFont val="Tahoma"/>
            <family val="2"/>
          </rPr>
          <t xml:space="preserve">
This gets filled in by the items on the NodeXL, Analysis, Groups menu.</t>
        </r>
        <r>
          <rPr>
            <b/>
            <sz val="9"/>
            <color indexed="81"/>
            <rFont val="Tahoma"/>
            <charset val="1"/>
          </rPr>
          <t xml:space="preserve">
</t>
        </r>
        <r>
          <rPr>
            <sz val="9"/>
            <color indexed="81"/>
            <rFont val="Tahoma"/>
            <charset val="1"/>
          </rPr>
          <t xml:space="preserve">
</t>
        </r>
      </text>
    </comment>
  </commentList>
</comments>
</file>

<file path=xl/comments5.xml><?xml version="1.0" encoding="utf-8"?>
<comments xmlns="http://schemas.openxmlformats.org/spreadsheetml/2006/main">
  <authors>
    <author>TonyAdmin</author>
  </authors>
  <commentList>
    <comment ref="A1" authorId="0">
      <text>
        <r>
          <rPr>
            <b/>
            <sz val="8"/>
            <color indexed="81"/>
            <rFont val="Tahoma"/>
            <family val="2"/>
          </rPr>
          <t>Overall Metrics</t>
        </r>
        <r>
          <rPr>
            <sz val="8"/>
            <color indexed="81"/>
            <rFont val="Tahoma"/>
            <family val="2"/>
          </rPr>
          <t xml:space="preserve">
</t>
        </r>
        <r>
          <rPr>
            <u/>
            <sz val="8"/>
            <color indexed="81"/>
            <rFont val="Tahoma"/>
            <family val="2"/>
          </rPr>
          <t>Worksheet Overview</t>
        </r>
        <r>
          <rPr>
            <sz val="8"/>
            <color indexed="81"/>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<sst xmlns="http://schemas.openxmlformats.org/spreadsheetml/2006/main" count="221" uniqueCount="179">
  <si>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</si>
  <si>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</si>
  <si>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</si>
  <si>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</si>
  <si>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</si>
  <si>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</si>
  <si>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</si>
  <si>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</si>
  <si>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</si>
  <si>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</si>
  <si>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</si>
  <si>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</si>
  <si>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</si>
  <si>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</si>
  <si>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</si>
  <si>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</si>
  <si>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</si>
  <si>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</si>
  <si>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</si>
  <si>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</si>
  <si>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</si>
  <si>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</si>
  <si>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</si>
  <si>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</si>
  <si>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</si>
  <si>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</si>
  <si>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</si>
  <si>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</si>
  <si>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</si>
  <si>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</si>
  <si>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</si>
  <si>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</si>
  <si>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</si>
  <si>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</si>
  <si>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</si>
  <si>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</si>
  <si>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</si>
  <si>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</si>
  <si>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</si>
  <si>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</si>
  <si>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</si>
  <si>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</si>
  <si>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</si>
  <si>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</si>
  <si>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</si>
  <si>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</si>
  <si>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</si>
  <si>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</si>
  <si>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</si>
  <si>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</si>
  <si>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</si>
  <si>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</si>
  <si>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</si>
  <si>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</si>
  <si>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</si>
  <si>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</si>
  <si>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</si>
  <si>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</si>
  <si>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</si>
  <si>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</si>
  <si>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</si>
  <si>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</si>
  <si>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</si>
  <si>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</si>
  <si>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</si>
  <si>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</si>
  <si>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</si>
  <si>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</si>
  <si>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</si>
  <si>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</si>
  <si>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</si>
  <si>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</si>
  <si>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</si>
  <si>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</si>
  <si>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</si>
  <si>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</si>
  <si>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</si>
  <si>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</si>
  <si>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</si>
  <si>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</si>
  <si>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</si>
  <si>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</si>
  <si>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</si>
  <si>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</si>
  <si>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</si>
  <si>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</si>
  <si>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</si>
  <si>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</si>
  <si>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</si>
  <si>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</si>
  <si>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</si>
  <si>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</si>
  <si>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</si>
  <si>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</si>
  <si>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</si>
  <si>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</si>
  <si>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</si>
  <si>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</si>
  <si>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</si>
  <si>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</si>
  <si>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</si>
  <si>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</si>
  <si>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</si>
  <si>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</si>
  <si>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</si>
  <si>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</si>
  <si>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</si>
  <si>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</si>
  <si>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</si>
  <si>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</si>
  <si>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</si>
  <si>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</si>
  <si>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</si>
  <si>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</si>
  <si>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</si>
  <si>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</si>
  <si>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</si>
  <si>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</si>
  <si>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</si>
  <si>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</si>
  <si>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</si>
  <si>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</si>
  <si>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</si>
  <si>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</si>
  <si>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</si>
  <si>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</si>
  <si>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</si>
  <si>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</si>
  <si>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</si>
  <si>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</si>
  <si>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</si>
  <si>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</si>
  <si>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</si>
  <si>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</si>
  <si>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</si>
  <si>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</si>
  <si>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</si>
  <si>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</si>
  <si>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</si>
  <si>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</si>
  <si>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</si>
  <si>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</si>
  <si>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</si>
  <si>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</si>
  <si>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</si>
  <si>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</si>
  <si>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</si>
  <si>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</si>
  <si>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</si>
  <si>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</si>
  <si>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</si>
  <si>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</si>
  <si>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</si>
  <si>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</si>
  <si>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</si>
  <si>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</si>
  <si>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</si>
  <si>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</si>
  <si>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</si>
  <si>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</si>
  <si>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</si>
  <si>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</si>
  <si>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</si>
  <si>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</si>
  <si>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</si>
  <si>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</si>
  <si>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</si>
  <si>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</si>
  <si>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Workbook Settings 1</t>
  </si>
  <si>
    <t>Workbook Settings Cell Count</t>
  </si>
  <si>
    <t>Ann</t>
  </si>
  <si>
    <t>Bob</t>
  </si>
  <si>
    <t>Carol</t>
  </si>
  <si>
    <t>Dave</t>
  </si>
  <si>
    <t>Ed</t>
  </si>
  <si>
    <t>Frank</t>
  </si>
  <si>
    <t>Gary</t>
  </si>
  <si>
    <t>Helen</t>
  </si>
  <si>
    <t>&lt;?xml version="1.0" encoding="utf-8"?&gt;_x000D_
&lt;configuration&gt;_x000D_
  &lt;configSections&gt;_x000D_
    &lt;sectionGroup name="userSettings" type="System.Configuration.UserSettingsGroup, System, Version=2.0.0.0, Culture=neutral, PublicKeyToken=b77a5c561934e089"&gt;_x000D_
      &lt;section name="GeneralUserSettings4" type="System.Configuration.ClientSettingsSection, System, Version=2.0.0.0, Culture=neutral, PublicKeyToken=b77a5c561934e089" allowExeDefinition="MachineToLocalUser" requirePermission="false" /&gt;_x000D_
      &lt;section name="GraphZoomAndScaleUserSettings" type="System.Configuration.ClientSettingsSection, System, Version=2.0.0.0, Culture=neutral, PublicKeyToken=b77a5c561934e089" allowExeDefinition="MachineToLocalUser" requirePermission="false" /&gt;_x000D_
    &lt;/sectionGroup&gt;_x000D_
  &lt;/configSections&gt;_x000D_
  &lt;userSettings&gt;_x000D_
    &lt;GeneralUserSettings4&gt;_x000D_
      &lt;setting name="ReadEdgeLabels" serializeAs="String"&gt;_x000D_
        &lt;value&gt;True&lt;/value&gt;_x000D_
      &lt;/setting&gt;_x000D_
      &lt;setting name="ShowGraphLegend" serializeAs="String"&gt;_x000D_
        &lt;value&gt;False&lt;/value&gt;_x000D_
      &lt;/setting&gt;_x000D_
      &lt;setting name="ShowGraphAxes" serializeAs="String"&gt;_x000D_
        &lt;value&gt;False&lt;/value&gt;_x000D_
      &lt;/setting&gt;_x000D_
      &lt;setting name="ReadVertexLabels" serializeAs="String"&gt;_x000D_
        &lt;value&gt;True&lt;/value&gt;_x000D_
      &lt;/setting&gt;_x000D_
      &lt;setting name="ClearTablesBeforeImport" serializeAs="String"&gt;_x000D_
        &lt;value&gt;True&lt;/value&gt;_x000D_
      &lt;/setting&gt;_x000D_
      &lt;setting name="ReadGroupLabels" serializeAs="String"&gt;_x000D_
        &lt;value&gt;True&lt;/value&gt;_x000D_
      &lt;/setting&gt;_x000D_
    &lt;/GeneralUserSettings4&gt;_x000D_
    &lt;GraphZoomAndScaleUserSettings&gt;_x000D_
      &lt;setting name="GraphScale" serializeAs="String"&gt;_x000D_
        &lt;value&gt;1&lt;/value&gt;_x000D_
      &lt;/setting&gt;_x000D_
    &lt;/GraphZoomAndScaleUserSettings&gt;_x000D_
  &lt;/userSettings&gt;_x000D_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</si>
</sst>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
  </numFmts>
  <fonts count="13" x14ac:knownFonts="1">
    <font>
      <sz val="11"/>
      <color theme="1"/>
      <name val="Calibri"/>
      <family val="2"/>
      <scheme val="minor"/>
    </font>
    <font>
      <b/>
      <sz val="11"/>
      <color theme="1"/>
      <name val="Calibri"/>
      <family val="2"/>
      <scheme val="minor"/>
    </font>
    <font>
      <b/>
      <sz val="8"/>
      <color indexed="81"/>
      <name val="Tahoma"/>
      <family val="2"/>
    </font>
    <font>
      <sz val="8"/>
      <color indexed="81"/>
      <name val="Tahoma"/>
      <family val="2"/>
    </font>
    <font>
      <u/>
      <sz val="8"/>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9"/>
      <color indexed="81"/>
      <name val="Tahoma"/>
      <charset val="1"/>
    </font>
    <font>
      <sz val="9"/>
      <color indexed="81"/>
      <name val="Tahoma"/>
      <family val="2"/>
    </font>
    <font>
      <sz val="9"/>
      <color indexed="81"/>
      <name val="Tahoma"/>
      <charset val="1"/>
    </font>
    <font>
      <sz val="11"/>
      <color theme="1"/>
      <name val="Calibri"/>
      <scheme val="minor"/>
    </font>
    <font>
      <b/>
      <sz val="9"/>
      <color indexed="81"/>
      <name val="Tahoma"/>
      <family val="2"/>
    </font>
  </fonts>
  <fills count="10">
    <fill>
      <patternFill patternType="none"/>
    </fill>
    <fill>
      <patternFill patternType="gray125"/>
    </fill>
    <fill>
      <patternFill patternType="solid">
        <fgColor theme="1" tint="0.49998474074526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8">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s>
  <cellStyleXfs count="9">
    <xf numFmtId="0" fontId="0" fillId="0" borderId="0"/>
    <xf numFmtId="49" fontId="5" fillId="2" borderId="1" applyNumberFormat="0" applyFont="0" applyAlignment="0" applyProtection="0"/>
    <xf numFmtId="0" fontId="5" fillId="0" borderId="0" applyNumberFormat="0" applyFont="0" applyFill="0" applyBorder="0" applyAlignment="0" applyProtection="0"/>
    <xf numFmtId="0" fontId="5" fillId="0" borderId="0" applyNumberFormat="0" applyFont="0" applyBorder="0" applyAlignment="0" applyProtection="0"/>
    <xf numFmtId="49" fontId="5" fillId="5" borderId="1" applyNumberFormat="0" applyFont="0" applyAlignment="0" applyProtection="0"/>
    <xf numFmtId="49" fontId="5" fillId="4" borderId="1" applyNumberFormat="0" applyAlignment="0" applyProtection="0"/>
    <xf numFmtId="0" fontId="6" fillId="6" borderId="1" applyNumberFormat="0" applyAlignment="0" applyProtection="0"/>
    <xf numFmtId="164" fontId="5" fillId="3" borderId="1" applyNumberFormat="0" applyFont="0" applyAlignment="0" applyProtection="0"/>
    <xf numFmtId="49" fontId="5" fillId="5" borderId="1" applyNumberFormat="0" applyFont="0" applyAlignment="0" applyProtection="0"/>
  </cellStyleXfs>
  <cellXfs count="71">
    <xf numFmtId="0" fontId="0" fillId="0" borderId="0" xfId="0"/>
    <xf numFmtId="49" fontId="0" fillId="0" borderId="0" xfId="0" applyNumberFormat="1"/>
    <xf numFmtId="1" fontId="0" fillId="0" borderId="0" xfId="0" applyNumberFormat="1"/>
    <xf numFmtId="0" fontId="0" fillId="0" borderId="0" xfId="0" applyNumberFormat="1"/>
    <xf numFmtId="0" fontId="1" fillId="0" borderId="0" xfId="0" applyFont="1" applyAlignment="1">
      <alignment wrapText="1"/>
    </xf>
    <xf numFmtId="49" fontId="1"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3" applyNumberFormat="1" applyFont="1"/>
    <xf numFmtId="0" fontId="0" fillId="5" borderId="1" xfId="4" applyNumberFormat="1" applyFont="1"/>
    <xf numFmtId="49" fontId="6" fillId="6" borderId="1" xfId="6" applyNumberFormat="1"/>
    <xf numFmtId="0" fontId="0" fillId="0" borderId="0" xfId="2" applyFont="1"/>
    <xf numFmtId="0" fontId="0" fillId="5" borderId="0" xfId="4" applyNumberFormat="1" applyFont="1" applyBorder="1"/>
    <xf numFmtId="1" fontId="0" fillId="5" borderId="0" xfId="4" applyNumberFormat="1" applyFont="1" applyBorder="1"/>
    <xf numFmtId="0" fontId="0" fillId="2" borderId="0" xfId="1" applyNumberFormat="1" applyFont="1" applyBorder="1"/>
    <xf numFmtId="0" fontId="5" fillId="4" borderId="0" xfId="5" applyNumberFormat="1" applyBorder="1"/>
    <xf numFmtId="164" fontId="5" fillId="4" borderId="0" xfId="5" applyNumberFormat="1" applyBorder="1"/>
    <xf numFmtId="1" fontId="5" fillId="4" borderId="0" xfId="5" applyNumberFormat="1" applyBorder="1"/>
    <xf numFmtId="0" fontId="5" fillId="4" borderId="2" xfId="5" applyNumberFormat="1" applyBorder="1"/>
    <xf numFmtId="0" fontId="0" fillId="5" borderId="2" xfId="4" applyNumberFormat="1" applyFont="1" applyBorder="1"/>
    <xf numFmtId="0" fontId="6" fillId="6" borderId="0" xfId="6" applyBorder="1"/>
    <xf numFmtId="0" fontId="6" fillId="6" borderId="2" xfId="6" applyBorder="1"/>
    <xf numFmtId="0" fontId="0" fillId="3" borderId="0" xfId="7" applyNumberFormat="1" applyFont="1" applyBorder="1"/>
    <xf numFmtId="0" fontId="0" fillId="3" borderId="2" xfId="7" applyNumberFormat="1" applyFont="1" applyBorder="1"/>
    <xf numFmtId="0" fontId="0" fillId="2" borderId="2" xfId="1" applyNumberFormat="1" applyFont="1" applyBorder="1"/>
    <xf numFmtId="0" fontId="0" fillId="0" borderId="2" xfId="2" applyFont="1" applyBorder="1"/>
    <xf numFmtId="0" fontId="1" fillId="0" borderId="0" xfId="0" applyNumberFormat="1" applyFont="1"/>
    <xf numFmtId="4" fontId="0" fillId="0" borderId="0" xfId="0" applyNumberFormat="1"/>
    <xf numFmtId="4" fontId="0" fillId="0" borderId="0" xfId="0" applyNumberFormat="1" applyBorder="1"/>
    <xf numFmtId="0" fontId="5" fillId="4" borderId="1" xfId="5" applyNumberFormat="1"/>
    <xf numFmtId="0" fontId="5" fillId="4" borderId="1" xfId="5" applyNumberFormat="1" applyAlignmen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5" fillId="4" borderId="1" xfId="5" applyNumberFormat="1"/>
    <xf numFmtId="167" fontId="5" fillId="4" borderId="1" xfId="5" applyNumberFormat="1"/>
    <xf numFmtId="49" fontId="0" fillId="0" borderId="0" xfId="3" applyNumberFormat="1" applyFont="1" applyAlignment="1">
      <alignment wrapText="1"/>
    </xf>
    <xf numFmtId="1" fontId="5" fillId="4" borderId="1" xfId="5" applyNumberFormat="1" applyAlignment="1"/>
    <xf numFmtId="167" fontId="5" fillId="4" borderId="1" xfId="5" applyNumberFormat="1" applyAlignment="1"/>
    <xf numFmtId="167" fontId="11" fillId="4" borderId="1" xfId="5" applyNumberFormat="1" applyFont="1" applyAlignment="1"/>
    <xf numFmtId="0" fontId="0" fillId="5" borderId="1" xfId="4" applyNumberFormat="1" applyFont="1" applyAlignment="1">
      <alignment wrapText="1"/>
    </xf>
    <xf numFmtId="164" fontId="0" fillId="5" borderId="1" xfId="4" applyNumberFormat="1" applyFont="1" applyAlignment="1">
      <alignment wrapText="1"/>
    </xf>
    <xf numFmtId="1" fontId="0" fillId="5" borderId="1" xfId="4" applyNumberFormat="1" applyFont="1" applyAlignment="1">
      <alignment wrapText="1"/>
    </xf>
    <xf numFmtId="0" fontId="6" fillId="6" borderId="1" xfId="6" applyNumberFormat="1" applyAlignment="1">
      <alignment wrapText="1"/>
    </xf>
    <xf numFmtId="49" fontId="6" fillId="6" borderId="1" xfId="6" applyNumberFormat="1" applyAlignment="1">
      <alignment wrapText="1"/>
    </xf>
    <xf numFmtId="0" fontId="0" fillId="3" borderId="1" xfId="7" applyNumberFormat="1" applyFont="1" applyAlignment="1">
      <alignment wrapText="1"/>
    </xf>
    <xf numFmtId="164" fontId="0" fillId="3" borderId="1" xfId="7" applyNumberFormat="1" applyFont="1" applyAlignment="1">
      <alignment wrapText="1"/>
    </xf>
    <xf numFmtId="165" fontId="0" fillId="3" borderId="1" xfId="7" applyNumberFormat="1" applyFont="1" applyAlignment="1">
      <alignment wrapText="1"/>
    </xf>
    <xf numFmtId="166" fontId="0" fillId="3" borderId="1" xfId="7" applyNumberFormat="1" applyFont="1" applyAlignment="1">
      <alignment wrapText="1"/>
    </xf>
    <xf numFmtId="0" fontId="0" fillId="2" borderId="1" xfId="1" applyNumberFormat="1" applyFont="1" applyAlignment="1">
      <alignment wrapText="1"/>
    </xf>
    <xf numFmtId="0" fontId="0" fillId="0" borderId="0" xfId="2" applyNumberFormat="1" applyFont="1" applyAlignment="1">
      <alignment wrapText="1"/>
    </xf>
    <xf numFmtId="0" fontId="5" fillId="2" borderId="1" xfId="1" applyNumberFormat="1"/>
    <xf numFmtId="0" fontId="6" fillId="6" borderId="1" xfId="6"/>
    <xf numFmtId="0" fontId="11" fillId="5" borderId="1" xfId="4" applyNumberFormat="1" applyFont="1" applyAlignment="1">
      <alignment wrapText="1"/>
    </xf>
    <xf numFmtId="0" fontId="6" fillId="6" borderId="1" xfId="6" applyNumberFormat="1"/>
    <xf numFmtId="0" fontId="5" fillId="4" borderId="1" xfId="5" applyNumberFormat="1" applyAlignment="1">
      <alignment wrapText="1"/>
    </xf>
    <xf numFmtId="0" fontId="11" fillId="2" borderId="1" xfId="1" applyNumberFormat="1" applyFont="1" applyAlignment="1">
      <alignment wrapText="1"/>
    </xf>
  </cellXfs>
  <cellStyles count="9">
    <cellStyle name="NodeXL Do Not Edit" xfId="1"/>
    <cellStyle name="NodeXL Graph Metric" xfId="5"/>
    <cellStyle name="NodeXL Graph Metric Separator" xfId="8"/>
    <cellStyle name="NodeXL Label" xfId="6"/>
    <cellStyle name="NodeXL Layout" xfId="7"/>
    <cellStyle name="NodeXL Other Column" xfId="2"/>
    <cellStyle name="NodeXL Required" xfId="3"/>
    <cellStyle name="NodeXL Visual Property" xfId="4"/>
    <cellStyle name="Normal" xfId="0" builtinId="0"/>
  </cellStyles>
  <dxfs count="93">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numFmt numFmtId="0" formatCode="General"/>
    </dxf>
    <dxf>
      <numFmt numFmtId="4" formatCode="#,##0.0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30" formatCode="@"/>
    </dxf>
    <dxf>
      <numFmt numFmtId="30" formatCode="@"/>
    </dxf>
    <dxf>
      <numFmt numFmtId="30" formatCode="@"/>
    </dxf>
    <dxf>
      <numFmt numFmtId="30" formatCode="@"/>
    </dxf>
    <dxf>
      <numFmt numFmtId="167" formatCode="0.000"/>
    </dxf>
    <dxf>
      <numFmt numFmtId="167" formatCode="0.0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0" formatCode="General"/>
    </dxf>
    <dxf>
      <font>
        <b val="0"/>
        <i val="0"/>
        <strike val="0"/>
        <condense val="0"/>
        <extend val="0"/>
        <outline val="0"/>
        <shadow val="0"/>
        <u val="none"/>
        <vertAlign val="baseline"/>
        <sz val="11"/>
        <color theme="1"/>
        <name val="Calibri"/>
        <scheme val="minor"/>
      </font>
      <numFmt numFmtId="0" formatCode="General"/>
    </dxf>
    <dxf>
      <numFmt numFmtId="30" formatCode="@"/>
    </dxf>
    <dxf>
      <numFmt numFmtId="0" formatCode="General"/>
    </dxf>
    <dxf>
      <numFmt numFmtId="0" formatCode="General"/>
    </dxf>
    <dxf>
      <numFmt numFmtId="30" formatCode="@"/>
    </dxf>
    <dxf>
      <alignment horizontal="general" vertical="bottom" textRotation="0" wrapText="1" indent="0" justifyLastLine="0" shrinkToFit="0" readingOrder="0"/>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relativeIndent="0" justifyLastLine="0" shrinkToFit="0" readingOrder="0"/>
    </dxf>
    <dxf>
      <numFmt numFmtId="166" formatCode="#,##0.000"/>
    </dxf>
    <dxf>
      <numFmt numFmtId="166" formatCode="#,##0.000"/>
    </dxf>
    <dxf>
      <numFmt numFmtId="0" formatCode="General"/>
    </dxf>
    <dxf>
      <numFmt numFmtId="165" formatCode="#,##0.0"/>
    </dxf>
    <dxf>
      <numFmt numFmtId="165" formatCode="#,##0.0"/>
    </dxf>
    <dxf>
      <numFmt numFmtId="164" formatCode="0.0"/>
    </dxf>
    <dxf>
      <numFmt numFmtId="30" formatCode="@"/>
    </dxf>
    <dxf>
      <numFmt numFmtId="0" formatCode="General"/>
    </dxf>
    <dxf>
      <numFmt numFmtId="0" formatCode="General"/>
    </dxf>
    <dxf>
      <numFmt numFmtId="30" formatCode="@"/>
    </dxf>
    <dxf>
      <numFmt numFmtId="0" formatCode="General"/>
    </dxf>
    <dxf>
      <numFmt numFmtId="0" formatCode="General"/>
    </dxf>
    <dxf>
      <numFmt numFmtId="1" formatCode="0"/>
    </dxf>
    <dxf>
      <numFmt numFmtId="164" formatCode="0.0"/>
    </dxf>
    <dxf>
      <numFmt numFmtId="0" formatCode="General"/>
    </dxf>
    <dxf>
      <numFmt numFmtId="0" formatCode="General"/>
    </dxf>
    <dxf>
      <numFmt numFmtId="30" formatCode="@"/>
    </dxf>
    <dxf>
      <numFmt numFmtId="30" formatCode="@"/>
    </dxf>
    <dxf>
      <numFmt numFmtId="30" formatCode="@"/>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relativeIndent="0" justifyLastLine="0" shrinkToFit="0" readingOrder="0"/>
    </dxf>
    <dxf>
      <numFmt numFmtId="0" formatCode="General"/>
      <alignment horizontal="general" vertical="bottom" textRotation="0" wrapText="1" relative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1" formatCode="0"/>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9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cat>
            <c:numRef>
              <c:f>'Overall Metrics'!$D$2:$D$45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Metrics'!$E$2:$E$45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53537920"/>
        <c:axId val="153544192"/>
      </c:barChart>
      <c:catAx>
        <c:axId val="153537920"/>
        <c:scaling>
          <c:orientation val="minMax"/>
        </c:scaling>
        <c:delete val="1"/>
        <c:axPos val="b"/>
        <c:title>
          <c:tx>
            <c:rich>
              <a:bodyPr/>
              <a:lstStyle/>
              <a:p>
                <a:pPr>
                  <a:defRPr/>
                </a:pPr>
                <a:r>
                  <a:rPr lang="en-US"/>
                  <a:t>Degree</a:t>
                </a:r>
              </a:p>
            </c:rich>
          </c:tx>
          <c:layout>
            <c:manualLayout>
              <c:xMode val="edge"/>
              <c:yMode val="edge"/>
              <c:x val="0.44107564559545148"/>
              <c:y val="0.83479536025738765"/>
            </c:manualLayout>
          </c:layout>
          <c:overlay val="0"/>
        </c:title>
        <c:numFmt formatCode="#,##0.00" sourceLinked="1"/>
        <c:majorTickMark val="out"/>
        <c:minorTickMark val="none"/>
        <c:tickLblPos val="none"/>
        <c:crossAx val="153544192"/>
        <c:crosses val="autoZero"/>
        <c:auto val="1"/>
        <c:lblAlgn val="ctr"/>
        <c:lblOffset val="100"/>
        <c:noMultiLvlLbl val="0"/>
      </c:catAx>
      <c:valAx>
        <c:axId val="153544192"/>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53537920"/>
        <c:crosses val="autoZero"/>
        <c:crossBetween val="between"/>
      </c:valAx>
    </c:plotArea>
    <c:plotVisOnly val="0"/>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cat>
            <c:numRef>
              <c:f>'Overall Metrics'!$F$2:$F$45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Metrics'!$G$2:$G$45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53372544"/>
        <c:axId val="153387008"/>
      </c:barChart>
      <c:catAx>
        <c:axId val="153372544"/>
        <c:scaling>
          <c:orientation val="minMax"/>
        </c:scaling>
        <c:delete val="1"/>
        <c:axPos val="b"/>
        <c:title>
          <c:tx>
            <c:rich>
              <a:bodyPr/>
              <a:lstStyle/>
              <a:p>
                <a:pPr>
                  <a:defRPr/>
                </a:pPr>
                <a:r>
                  <a:rPr lang="en-US"/>
                  <a:t>In-Degree</a:t>
                </a:r>
              </a:p>
            </c:rich>
          </c:tx>
          <c:layout>
            <c:manualLayout>
              <c:xMode val="edge"/>
              <c:yMode val="edge"/>
              <c:x val="0.43425552624336278"/>
              <c:y val="0.81759105918211861"/>
            </c:manualLayout>
          </c:layout>
          <c:overlay val="0"/>
        </c:title>
        <c:numFmt formatCode="#,##0.00" sourceLinked="1"/>
        <c:majorTickMark val="out"/>
        <c:minorTickMark val="none"/>
        <c:tickLblPos val="none"/>
        <c:crossAx val="153387008"/>
        <c:crosses val="autoZero"/>
        <c:auto val="1"/>
        <c:lblAlgn val="ctr"/>
        <c:lblOffset val="100"/>
        <c:noMultiLvlLbl val="0"/>
      </c:catAx>
      <c:valAx>
        <c:axId val="153387008"/>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53372544"/>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cat>
            <c:numRef>
              <c:f>'Overall Metrics'!$H$2:$H$45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Metrics'!$I$2:$I$45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53276800"/>
        <c:axId val="153278720"/>
      </c:barChart>
      <c:catAx>
        <c:axId val="153276800"/>
        <c:scaling>
          <c:orientation val="minMax"/>
        </c:scaling>
        <c:delete val="1"/>
        <c:axPos val="b"/>
        <c:title>
          <c:tx>
            <c:rich>
              <a:bodyPr/>
              <a:lstStyle/>
              <a:p>
                <a:pPr>
                  <a:defRPr/>
                </a:pPr>
                <a:r>
                  <a:rPr lang="en-US"/>
                  <a:t>Out-Degree</a:t>
                </a:r>
              </a:p>
            </c:rich>
          </c:tx>
          <c:layout>
            <c:manualLayout>
              <c:xMode val="edge"/>
              <c:yMode val="edge"/>
              <c:x val="0.41379516818709683"/>
              <c:y val="0.80898890864449824"/>
            </c:manualLayout>
          </c:layout>
          <c:overlay val="0"/>
        </c:title>
        <c:numFmt formatCode="#,##0.00" sourceLinked="1"/>
        <c:majorTickMark val="out"/>
        <c:minorTickMark val="none"/>
        <c:tickLblPos val="none"/>
        <c:crossAx val="153278720"/>
        <c:crosses val="autoZero"/>
        <c:auto val="1"/>
        <c:lblAlgn val="ctr"/>
        <c:lblOffset val="100"/>
        <c:noMultiLvlLbl val="0"/>
      </c:catAx>
      <c:valAx>
        <c:axId val="15327872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53276800"/>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cat>
            <c:numRef>
              <c:f>'Overall Metrics'!$J$2:$J$45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Metrics'!$K$2:$K$45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54931584"/>
        <c:axId val="154933504"/>
      </c:barChart>
      <c:catAx>
        <c:axId val="154931584"/>
        <c:scaling>
          <c:orientation val="minMax"/>
        </c:scaling>
        <c:delete val="1"/>
        <c:axPos val="b"/>
        <c:title>
          <c:tx>
            <c:rich>
              <a:bodyPr/>
              <a:lstStyle/>
              <a:p>
                <a:pPr>
                  <a:defRPr/>
                </a:pPr>
                <a:r>
                  <a:rPr lang="en-US"/>
                  <a:t>Betweenness Centrality</a:t>
                </a:r>
              </a:p>
            </c:rich>
          </c:tx>
          <c:layout>
            <c:manualLayout>
              <c:xMode val="edge"/>
              <c:yMode val="edge"/>
              <c:x val="0.32728710116055826"/>
              <c:y val="0.82619320971975252"/>
            </c:manualLayout>
          </c:layout>
          <c:overlay val="0"/>
        </c:title>
        <c:numFmt formatCode="#,##0.00" sourceLinked="1"/>
        <c:majorTickMark val="out"/>
        <c:minorTickMark val="none"/>
        <c:tickLblPos val="none"/>
        <c:crossAx val="154933504"/>
        <c:crosses val="autoZero"/>
        <c:auto val="1"/>
        <c:lblAlgn val="ctr"/>
        <c:lblOffset val="100"/>
        <c:noMultiLvlLbl val="0"/>
      </c:catAx>
      <c:valAx>
        <c:axId val="154933504"/>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54931584"/>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cat>
            <c:numRef>
              <c:f>'Overall Metrics'!$L$2:$L$45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Metrics'!$M$2:$M$45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54969600"/>
        <c:axId val="154971520"/>
      </c:barChart>
      <c:catAx>
        <c:axId val="154969600"/>
        <c:scaling>
          <c:orientation val="minMax"/>
        </c:scaling>
        <c:delete val="1"/>
        <c:axPos val="b"/>
        <c:title>
          <c:tx>
            <c:rich>
              <a:bodyPr/>
              <a:lstStyle/>
              <a:p>
                <a:pPr>
                  <a:defRPr/>
                </a:pPr>
                <a:r>
                  <a:rPr lang="en-US"/>
                  <a:t>Closeness Centrality</a:t>
                </a:r>
              </a:p>
            </c:rich>
          </c:tx>
          <c:layout>
            <c:manualLayout>
              <c:xMode val="edge"/>
              <c:yMode val="edge"/>
              <c:x val="0.35406086287408151"/>
              <c:y val="0.82619320971975252"/>
            </c:manualLayout>
          </c:layout>
          <c:overlay val="0"/>
        </c:title>
        <c:numFmt formatCode="#,##0.00" sourceLinked="1"/>
        <c:majorTickMark val="out"/>
        <c:minorTickMark val="none"/>
        <c:tickLblPos val="none"/>
        <c:crossAx val="154971520"/>
        <c:crosses val="autoZero"/>
        <c:auto val="1"/>
        <c:lblAlgn val="ctr"/>
        <c:lblOffset val="100"/>
        <c:noMultiLvlLbl val="0"/>
      </c:catAx>
      <c:valAx>
        <c:axId val="15497152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54969600"/>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cat>
            <c:numRef>
              <c:f>'Overall Metrics'!$N$2:$N$45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Metrics'!$O$2:$O$45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54983808"/>
        <c:axId val="154990080"/>
      </c:barChart>
      <c:catAx>
        <c:axId val="154983808"/>
        <c:scaling>
          <c:orientation val="minMax"/>
        </c:scaling>
        <c:delete val="1"/>
        <c:axPos val="b"/>
        <c:title>
          <c:tx>
            <c:rich>
              <a:bodyPr/>
              <a:lstStyle/>
              <a:p>
                <a:pPr>
                  <a:defRPr/>
                </a:pPr>
                <a:r>
                  <a:rPr lang="en-US"/>
                  <a:t>Eigenvector</a:t>
                </a:r>
                <a:r>
                  <a:rPr lang="en-US" baseline="0"/>
                  <a:t> </a:t>
                </a:r>
                <a:r>
                  <a:rPr lang="en-US"/>
                  <a:t>Centrality</a:t>
                </a:r>
              </a:p>
            </c:rich>
          </c:tx>
          <c:layout>
            <c:manualLayout>
              <c:xMode val="edge"/>
              <c:yMode val="edge"/>
              <c:x val="0.33732726180313"/>
              <c:y val="0.82619320971975252"/>
            </c:manualLayout>
          </c:layout>
          <c:overlay val="0"/>
        </c:title>
        <c:numFmt formatCode="#,##0.00" sourceLinked="1"/>
        <c:majorTickMark val="out"/>
        <c:minorTickMark val="none"/>
        <c:tickLblPos val="none"/>
        <c:crossAx val="154990080"/>
        <c:crosses val="autoZero"/>
        <c:auto val="1"/>
        <c:lblAlgn val="ctr"/>
        <c:lblOffset val="100"/>
        <c:noMultiLvlLbl val="0"/>
      </c:catAx>
      <c:valAx>
        <c:axId val="15499008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54983808"/>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cat>
            <c:numRef>
              <c:f>'Overall Metrics'!$R$2:$R$45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Metrics'!$S$2:$S$45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55088768"/>
        <c:axId val="155090944"/>
      </c:barChart>
      <c:catAx>
        <c:axId val="155088768"/>
        <c:scaling>
          <c:orientation val="minMax"/>
        </c:scaling>
        <c:delete val="1"/>
        <c:axPos val="b"/>
        <c:title>
          <c:tx>
            <c:rich>
              <a:bodyPr/>
              <a:lstStyle/>
              <a:p>
                <a:pPr>
                  <a:defRPr/>
                </a:pPr>
                <a:r>
                  <a:rPr lang="en-US"/>
                  <a:t>Clustering Coefficient</a:t>
                </a:r>
              </a:p>
            </c:rich>
          </c:tx>
          <c:layout>
            <c:manualLayout>
              <c:xMode val="edge"/>
              <c:yMode val="edge"/>
              <c:x val="0.33732726180313022"/>
              <c:y val="0.82619320971975252"/>
            </c:manualLayout>
          </c:layout>
          <c:overlay val="0"/>
        </c:title>
        <c:numFmt formatCode="#,##0.00" sourceLinked="1"/>
        <c:majorTickMark val="out"/>
        <c:minorTickMark val="none"/>
        <c:tickLblPos val="none"/>
        <c:crossAx val="155090944"/>
        <c:crosses val="autoZero"/>
        <c:auto val="1"/>
        <c:lblAlgn val="ctr"/>
        <c:lblOffset val="100"/>
        <c:noMultiLvlLbl val="0"/>
      </c:catAx>
      <c:valAx>
        <c:axId val="155090944"/>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55088768"/>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cat>
            <c:numRef>
              <c:f>'Overall Metrics'!$R$2:$R$45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Metrics'!$Q$2:$Q$45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55140096"/>
        <c:axId val="155142016"/>
      </c:barChart>
      <c:catAx>
        <c:axId val="155140096"/>
        <c:scaling>
          <c:orientation val="minMax"/>
        </c:scaling>
        <c:delete val="1"/>
        <c:axPos val="b"/>
        <c:title>
          <c:tx>
            <c:rich>
              <a:bodyPr/>
              <a:lstStyle/>
              <a:p>
                <a:pPr>
                  <a:defRPr/>
                </a:pPr>
                <a:r>
                  <a:rPr lang="en-US"/>
                  <a:t>PageRank</a:t>
                </a:r>
              </a:p>
            </c:rich>
          </c:tx>
          <c:layout>
            <c:manualLayout>
              <c:xMode val="edge"/>
              <c:yMode val="edge"/>
              <c:x val="0.41764854694368031"/>
              <c:y val="0.82619320971975252"/>
            </c:manualLayout>
          </c:layout>
          <c:overlay val="0"/>
        </c:title>
        <c:numFmt formatCode="#,##0.00" sourceLinked="1"/>
        <c:majorTickMark val="out"/>
        <c:minorTickMark val="none"/>
        <c:tickLblPos val="none"/>
        <c:crossAx val="155142016"/>
        <c:crosses val="autoZero"/>
        <c:auto val="1"/>
        <c:lblAlgn val="ctr"/>
        <c:lblOffset val="100"/>
        <c:noMultiLvlLbl val="0"/>
      </c:catAx>
      <c:valAx>
        <c:axId val="155142016"/>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55140096"/>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639579878386586E-3"/>
          <c:y val="8.0430855234004828E-3"/>
          <c:w val="0.99723592884220991"/>
          <c:h val="0.98391246548724587"/>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cat>
            <c:numRef>
              <c:f>'Overall Metrics'!$T$2:$T$45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Metrics'!$U$2:$U$45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55222016"/>
        <c:axId val="155223552"/>
      </c:barChart>
      <c:catAx>
        <c:axId val="155222016"/>
        <c:scaling>
          <c:orientation val="minMax"/>
        </c:scaling>
        <c:delete val="1"/>
        <c:axPos val="b"/>
        <c:numFmt formatCode="#,##0.00" sourceLinked="1"/>
        <c:majorTickMark val="out"/>
        <c:minorTickMark val="none"/>
        <c:tickLblPos val="none"/>
        <c:crossAx val="155223552"/>
        <c:crosses val="autoZero"/>
        <c:auto val="1"/>
        <c:lblAlgn val="ctr"/>
        <c:lblOffset val="100"/>
        <c:noMultiLvlLbl val="0"/>
      </c:catAx>
      <c:valAx>
        <c:axId val="155223552"/>
        <c:scaling>
          <c:orientation val="minMax"/>
        </c:scaling>
        <c:delete val="1"/>
        <c:axPos val="l"/>
        <c:numFmt formatCode="General" sourceLinked="1"/>
        <c:majorTickMark val="out"/>
        <c:minorTickMark val="none"/>
        <c:tickLblPos val="none"/>
        <c:crossAx val="155222016"/>
        <c:crosses val="autoZero"/>
        <c:crossBetween val="between"/>
      </c:valAx>
      <c:spPr>
        <a:solidFill>
          <a:schemeClr val="bg1">
            <a:lumMod val="85000"/>
          </a:schemeClr>
        </a:solidFill>
        <a:ln>
          <a:noFill/>
        </a:ln>
      </c:spPr>
    </c:plotArea>
    <c:plotVisOnly val="0"/>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xdr:colOff>
      <xdr:row>30</xdr:row>
      <xdr:rowOff>38100</xdr:rowOff>
    </xdr:from>
    <xdr:to>
      <xdr:col>1</xdr:col>
      <xdr:colOff>918209</xdr:colOff>
      <xdr:row>37</xdr:row>
      <xdr:rowOff>180975</xdr:rowOff>
    </xdr:to>
    <xdr:graphicFrame macro="">
      <xdr:nvGraphicFramePr>
        <xdr:cNvPr id="2" name="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44</xdr:row>
      <xdr:rowOff>38100</xdr:rowOff>
    </xdr:from>
    <xdr:to>
      <xdr:col>1</xdr:col>
      <xdr:colOff>918209</xdr:colOff>
      <xdr:row>51</xdr:row>
      <xdr:rowOff>180975</xdr:rowOff>
    </xdr:to>
    <xdr:graphicFrame macro="">
      <xdr:nvGraphicFramePr>
        <xdr:cNvPr id="5" name="In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58</xdr:row>
      <xdr:rowOff>28575</xdr:rowOff>
    </xdr:from>
    <xdr:to>
      <xdr:col>1</xdr:col>
      <xdr:colOff>918209</xdr:colOff>
      <xdr:row>65</xdr:row>
      <xdr:rowOff>171450</xdr:rowOff>
    </xdr:to>
    <xdr:graphicFrame macro="">
      <xdr:nvGraphicFramePr>
        <xdr:cNvPr id="4" name="Out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72</xdr:row>
      <xdr:rowOff>9525</xdr:rowOff>
    </xdr:from>
    <xdr:to>
      <xdr:col>1</xdr:col>
      <xdr:colOff>918210</xdr:colOff>
      <xdr:row>79</xdr:row>
      <xdr:rowOff>152400</xdr:rowOff>
    </xdr:to>
    <xdr:graphicFrame macro="">
      <xdr:nvGraphicFramePr>
        <xdr:cNvPr id="6" name="Between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86</xdr:row>
      <xdr:rowOff>19050</xdr:rowOff>
    </xdr:from>
    <xdr:to>
      <xdr:col>2</xdr:col>
      <xdr:colOff>0</xdr:colOff>
      <xdr:row>93</xdr:row>
      <xdr:rowOff>161925</xdr:rowOff>
    </xdr:to>
    <xdr:graphicFrame macro="">
      <xdr:nvGraphicFramePr>
        <xdr:cNvPr id="7" name="Close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100</xdr:row>
      <xdr:rowOff>19050</xdr:rowOff>
    </xdr:from>
    <xdr:to>
      <xdr:col>1</xdr:col>
      <xdr:colOff>918210</xdr:colOff>
      <xdr:row>107</xdr:row>
      <xdr:rowOff>161925</xdr:rowOff>
    </xdr:to>
    <xdr:graphicFrame macro="">
      <xdr:nvGraphicFramePr>
        <xdr:cNvPr id="8" name="Eigenvector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128</xdr:row>
      <xdr:rowOff>9525</xdr:rowOff>
    </xdr:from>
    <xdr:to>
      <xdr:col>1</xdr:col>
      <xdr:colOff>918210</xdr:colOff>
      <xdr:row>135</xdr:row>
      <xdr:rowOff>152400</xdr:rowOff>
    </xdr:to>
    <xdr:graphicFrame macro="">
      <xdr:nvGraphicFramePr>
        <xdr:cNvPr id="9"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114</xdr:row>
      <xdr:rowOff>0</xdr:rowOff>
    </xdr:from>
    <xdr:to>
      <xdr:col>1</xdr:col>
      <xdr:colOff>918210</xdr:colOff>
      <xdr:row>121</xdr:row>
      <xdr:rowOff>142875</xdr:rowOff>
    </xdr:to>
    <xdr:graphicFrame macro="">
      <xdr:nvGraphicFramePr>
        <xdr:cNvPr id="10"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1</xdr:row>
      <xdr:rowOff>0</xdr:rowOff>
    </xdr:from>
    <xdr:to>
      <xdr:col>21</xdr:col>
      <xdr:colOff>381000</xdr:colOff>
      <xdr:row>4</xdr:row>
      <xdr:rowOff>28575</xdr:rowOff>
    </xdr:to>
    <xdr:graphicFrame macro="">
      <xdr:nvGraphicFramePr>
        <xdr:cNvPr id="2" name="DynamicFilter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Edges" displayName="Edges" ref="A2:N9" totalsRowShown="0" headerRowDxfId="91" dataDxfId="90">
  <autoFilter ref="A2:N9"/>
  <tableColumns count="14">
    <tableColumn id="1" name="Vertex 1" dataDxfId="89" dataCellStyle="NodeXL Required"/>
    <tableColumn id="2" name="Vertex 2" dataDxfId="88" dataCellStyle="NodeXL Required"/>
    <tableColumn id="3" name="Color" dataDxfId="87" dataCellStyle="NodeXL Visual Property"/>
    <tableColumn id="4" name="Width" dataDxfId="86" dataCellStyle="NodeXL Visual Property"/>
    <tableColumn id="11" name="Style" dataDxfId="85" dataCellStyle="NodeXL Visual Property"/>
    <tableColumn id="5" name="Opacity" dataDxfId="84" dataCellStyle="NodeXL Visual Property"/>
    <tableColumn id="6" name="Visibility" dataDxfId="83" dataCellStyle="NodeXL Visual Property"/>
    <tableColumn id="10" name="Label" dataDxfId="82" dataCellStyle="NodeXL Label"/>
    <tableColumn id="12" name="Label Text Color" dataDxfId="81" dataCellStyle="NodeXL Label"/>
    <tableColumn id="13" name="Label Font Size" dataDxfId="80" dataCellStyle="NodeXL Label"/>
    <tableColumn id="14" name="Reciprocated?" dataDxfId="79" dataCellStyle="NodeXL Graph Metric"/>
    <tableColumn id="7" name="ID" dataDxfId="78" dataCellStyle="NodeXL Do Not Edit"/>
    <tableColumn id="9" name="Dynamic Filter" dataDxfId="77" dataCellStyle="NodeXL Do Not Edit"/>
    <tableColumn id="8" name="Add Your Own Columns Here" dataDxfId="76" dataCellStyle="NodeXL Other 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L1:O2" totalsRowShown="0" headerRowDxfId="0">
  <autoFilter ref="L1:O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B3" totalsRowShown="0" headerRowDxfId="75" dataDxfId="74">
  <autoFilter ref="A2:AB3"/>
  <tableColumns count="28">
    <tableColumn id="1" name="Vertex" dataDxfId="73" dataCellStyle="NodeXL Required"/>
    <tableColumn id="2" name="Color" dataDxfId="72" dataCellStyle="NodeXL Visual Property"/>
    <tableColumn id="5" name="Shape" dataDxfId="71" dataCellStyle="NodeXL Visual Property"/>
    <tableColumn id="6" name="Size" dataDxfId="70" dataCellStyle="NodeXL Visual Property"/>
    <tableColumn id="4" name="Opacity" dataDxfId="69" dataCellStyle="NodeXL Visual Property"/>
    <tableColumn id="7" name="Image File" dataDxfId="68" dataCellStyle="NodeXL Visual Property"/>
    <tableColumn id="3" name="Visibility" dataDxfId="67" dataCellStyle="NodeXL Visual Property"/>
    <tableColumn id="10" name="Label" dataDxfId="66" dataCellStyle="NodeXL Label"/>
    <tableColumn id="16" name="Label Fill Color" dataDxfId="65" dataCellStyle="NodeXL Label"/>
    <tableColumn id="9" name="Label Position" dataDxfId="64" dataCellStyle="NodeXL Label"/>
    <tableColumn id="8" name="Tooltip" dataDxfId="63" dataCellStyle="NodeXL Label"/>
    <tableColumn id="18" name="Layout Order" dataDxfId="62" dataCellStyle="NodeXL Layout"/>
    <tableColumn id="13" name="X" dataDxfId="61" dataCellStyle="NodeXL Layout"/>
    <tableColumn id="14" name="Y" dataDxfId="60" dataCellStyle="NodeXL Layout"/>
    <tableColumn id="12" name="Locked?" dataDxfId="59" dataCellStyle="NodeXL Layout"/>
    <tableColumn id="19" name="Polar R" dataDxfId="58" dataCellStyle="NodeXL Layout"/>
    <tableColumn id="20" name="Polar Angle" dataDxfId="57" dataCellStyle="NodeXL Layout"/>
    <tableColumn id="21" name="Degree" dataDxfId="56" dataCellStyle="NodeXL Graph Metric"/>
    <tableColumn id="22" name="In-Degree" dataDxfId="55" dataCellStyle="NodeXL Graph Metric"/>
    <tableColumn id="23" name="Out-Degree" dataDxfId="54" dataCellStyle="NodeXL Graph Metric"/>
    <tableColumn id="24" name="Betweenness Centrality" dataDxfId="53" dataCellStyle="NodeXL Graph Metric"/>
    <tableColumn id="25" name="Closeness Centrality" dataDxfId="52" dataCellStyle="NodeXL Graph Metric"/>
    <tableColumn id="26" name="Eigenvector Centrality" dataDxfId="51" dataCellStyle="NodeXL Graph Metric"/>
    <tableColumn id="15" name="PageRank" dataDxfId="50" dataCellStyle="NodeXL Graph Metric"/>
    <tableColumn id="27" name="Clustering Coefficient" dataDxfId="49" dataCellStyle="NodeXL Graph Metric"/>
    <tableColumn id="11" name="ID" dataDxfId="48" dataCellStyle="NodeXL Do Not Edit"/>
    <tableColumn id="28" name="Dynamic Filter" dataDxfId="47" dataCellStyle="NodeXL Do Not Edit"/>
    <tableColumn id="17" name="Add Your Own Columns Here" dataDxfId="46" dataCellStyle="NodeXL Other 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S3" insertRow="1" totalsRowShown="0" headerRowDxfId="45">
  <autoFilter ref="A2:S3"/>
  <tableColumns count="19">
    <tableColumn id="1" name="Group" dataDxfId="44" dataCellStyle="NodeXL Required"/>
    <tableColumn id="2" name="Vertex Color" dataDxfId="43" dataCellStyle="NodeXL Visual Property"/>
    <tableColumn id="3" name="Vertex Shape" dataDxfId="42" dataCellStyle="NodeXL Visual Property"/>
    <tableColumn id="4" name="Collapsed?" dataCellStyle="NodeXL Visual Property"/>
    <tableColumn id="18" name="Label" dataDxfId="41" dataCellStyle="NodeXL Label"/>
    <tableColumn id="6" name="ID" dataDxfId="40" dataCellStyle="NodeXL Do Not Edit"/>
    <tableColumn id="19" name="Collapsed Properties" dataDxfId="39" dataCellStyle="NodeXL Do Not Edit"/>
    <tableColumn id="5" name="Vertices" dataDxfId="38" dataCellStyle="NodeXL Graph Metric"/>
    <tableColumn id="7" name="Unique Edges" dataDxfId="37" dataCellStyle="NodeXL Graph Metric"/>
    <tableColumn id="8" name="Edges With Duplicates" dataDxfId="36" dataCellStyle="NodeXL Graph Metric"/>
    <tableColumn id="9" name="Total Edges" dataDxfId="35" dataCellStyle="NodeXL Graph Metric"/>
    <tableColumn id="10" name="Self-Loops" dataDxfId="34" dataCellStyle="NodeXL Graph Metric"/>
    <tableColumn id="11" name="Connected Components" dataDxfId="33" dataCellStyle="NodeXL Graph Metric"/>
    <tableColumn id="12" name="Single-Vertex Connected Components" dataDxfId="32" dataCellStyle="NodeXL Graph Metric"/>
    <tableColumn id="13" name="Maximum Vertices in a Connected Component" dataDxfId="31" dataCellStyle="NodeXL Graph Metric"/>
    <tableColumn id="14" name="Maximum Edges in a Connected Component" dataDxfId="30" dataCellStyle="NodeXL Graph Metric"/>
    <tableColumn id="15" name="Maximum Geodesic Distance (Diameter)" dataDxfId="29" dataCellStyle="NodeXL Graph Metric"/>
    <tableColumn id="16" name="Average Geodesic Distance" dataDxfId="28" dataCellStyle="NodeXL Graph Metric"/>
    <tableColumn id="17" name="Graph Density" dataDxfId="27" dataCellStyle="NodeXL Graph Metric"/>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3" totalsRowShown="0" dataCellStyle="NodeXL Graph Metric">
  <autoFilter ref="A1:B23"/>
  <tableColumns count="2">
    <tableColumn id="1" name="Graph Metric" dataDxfId="21" dataCellStyle="NodeXL Graph Metric"/>
    <tableColumn id="2" name="Value" dataDxfId="20" dataCellStyle="NodeXL Graph Metric"/>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6:B28" totalsRowShown="0" dataCellStyle="NodeXL Graph Metric">
  <autoFilter ref="A26:B28"/>
  <tableColumns count="2">
    <tableColumn id="1" name="Readability Metric" dataCellStyle="NodeXL Graph Metric"/>
    <tableColumn id="2" name="Value" dataCellStyle="NodeXL Graph Metric"/>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I1:J6" totalsRowShown="0" headerRowDxfId="1">
  <autoFilter ref="I1:J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table" Target="../tables/table8.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23"/>
  <sheetViews>
    <sheetView tabSelected="1" workbookViewId="0">
      <pane xSplit="2" ySplit="2" topLeftCell="C3" activePane="bottomRight" state="frozen"/>
      <selection pane="topRight" activeCell="C1" sqref="C1"/>
      <selection pane="bottomLeft" activeCell="A3" sqref="A3"/>
      <selection pane="bottomRight" activeCell="C8" sqref="C8"/>
    </sheetView>
  </sheetViews>
  <sheetFormatPr defaultRowHeight="15" x14ac:dyDescent="0.25"/>
  <cols>
    <col min="1" max="2" width="10.42578125" style="1" customWidth="1"/>
    <col min="3" max="3" width="7.85546875" style="3" bestFit="1" customWidth="1"/>
    <col min="4" max="4" width="8.7109375" style="2" bestFit="1" customWidth="1"/>
    <col min="5" max="5" width="7.7109375" style="2" bestFit="1" customWidth="1"/>
    <col min="6" max="6" width="9.85546875" style="2" bestFit="1" customWidth="1"/>
    <col min="7" max="7" width="11" style="3" bestFit="1" customWidth="1"/>
    <col min="8" max="8" width="8" style="1" bestFit="1" customWidth="1"/>
    <col min="9" max="9" width="12.28515625" style="3" bestFit="1" customWidth="1"/>
    <col min="10" max="10" width="12.42578125" style="3" bestFit="1" customWidth="1"/>
    <col min="11" max="11" width="15.5703125" style="3" hidden="1" customWidth="1"/>
    <col min="12" max="12" width="11" hidden="1" customWidth="1"/>
    <col min="13" max="13" width="10.85546875" hidden="1" customWidth="1"/>
    <col min="14" max="14" width="16" bestFit="1" customWidth="1"/>
  </cols>
  <sheetData>
    <row r="1" spans="1:14" x14ac:dyDescent="0.25">
      <c r="C1" s="18" t="s">
        <v>40</v>
      </c>
      <c r="D1" s="19"/>
      <c r="E1" s="19"/>
      <c r="F1" s="19"/>
      <c r="G1" s="18"/>
      <c r="H1" s="16" t="s">
        <v>44</v>
      </c>
      <c r="I1" s="66"/>
      <c r="J1" s="66"/>
      <c r="K1" s="35" t="s">
        <v>43</v>
      </c>
      <c r="L1" s="20" t="s">
        <v>41</v>
      </c>
      <c r="M1" s="20"/>
      <c r="N1" s="17" t="s">
        <v>42</v>
      </c>
    </row>
    <row r="2" spans="1:14" ht="30" customHeight="1" x14ac:dyDescent="0.25">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row>
    <row r="3" spans="1:14" ht="15" customHeight="1" x14ac:dyDescent="0.25">
      <c r="A3" t="s">
        <v>170</v>
      </c>
      <c r="B3" t="s">
        <v>171</v>
      </c>
      <c r="C3" s="54"/>
      <c r="D3" s="55"/>
      <c r="E3" s="67"/>
      <c r="F3" s="56"/>
      <c r="G3" s="54"/>
      <c r="H3" s="58"/>
      <c r="I3" s="57"/>
      <c r="J3" s="57"/>
      <c r="K3" s="69"/>
      <c r="L3" s="63"/>
      <c r="M3" s="63"/>
      <c r="N3" s="64"/>
    </row>
    <row r="4" spans="1:14" ht="15" customHeight="1" x14ac:dyDescent="0.25">
      <c r="A4" t="s">
        <v>171</v>
      </c>
      <c r="B4" t="s">
        <v>172</v>
      </c>
      <c r="C4" s="54"/>
      <c r="D4" s="55"/>
      <c r="E4" s="67"/>
      <c r="F4" s="56"/>
      <c r="G4" s="54"/>
      <c r="H4" s="58"/>
      <c r="I4" s="57"/>
      <c r="J4" s="57"/>
      <c r="K4" s="69"/>
      <c r="L4" s="70"/>
      <c r="M4" s="70"/>
      <c r="N4" s="64"/>
    </row>
    <row r="5" spans="1:14" x14ac:dyDescent="0.25">
      <c r="A5" t="s">
        <v>172</v>
      </c>
      <c r="B5" t="s">
        <v>173</v>
      </c>
      <c r="C5" s="54"/>
      <c r="D5" s="55"/>
      <c r="E5" s="67"/>
      <c r="F5" s="56"/>
      <c r="G5" s="54"/>
      <c r="H5" s="58"/>
      <c r="I5" s="57"/>
      <c r="J5" s="57"/>
      <c r="K5" s="69"/>
      <c r="L5" s="70"/>
      <c r="M5" s="70"/>
      <c r="N5" s="64"/>
    </row>
    <row r="6" spans="1:14" x14ac:dyDescent="0.25">
      <c r="A6" t="s">
        <v>170</v>
      </c>
      <c r="B6" t="s">
        <v>172</v>
      </c>
      <c r="C6" s="54"/>
      <c r="D6" s="55"/>
      <c r="E6" s="67"/>
      <c r="F6" s="56"/>
      <c r="G6" s="54"/>
      <c r="H6" s="58"/>
      <c r="I6" s="57"/>
      <c r="J6" s="57"/>
      <c r="K6" s="69"/>
      <c r="L6" s="70"/>
      <c r="M6" s="70"/>
      <c r="N6" s="64"/>
    </row>
    <row r="7" spans="1:14" x14ac:dyDescent="0.25">
      <c r="A7" t="s">
        <v>172</v>
      </c>
      <c r="B7" t="s">
        <v>174</v>
      </c>
      <c r="C7" s="54"/>
      <c r="D7" s="55"/>
      <c r="E7" s="67"/>
      <c r="F7" s="56"/>
      <c r="G7" s="54"/>
      <c r="H7" s="58"/>
      <c r="I7" s="57"/>
      <c r="J7" s="57"/>
      <c r="K7" s="69"/>
      <c r="L7" s="70"/>
      <c r="M7" s="70"/>
      <c r="N7" s="64"/>
    </row>
    <row r="8" spans="1:14" x14ac:dyDescent="0.25">
      <c r="A8" t="s">
        <v>174</v>
      </c>
      <c r="B8" t="s">
        <v>175</v>
      </c>
      <c r="C8" s="54"/>
      <c r="D8" s="55"/>
      <c r="E8" s="67"/>
      <c r="F8" s="56"/>
      <c r="G8" s="54"/>
      <c r="H8" s="58"/>
      <c r="I8" s="57"/>
      <c r="J8" s="57"/>
      <c r="K8" s="69"/>
      <c r="L8" s="70"/>
      <c r="M8" s="70"/>
      <c r="N8" s="64"/>
    </row>
    <row r="9" spans="1:14" x14ac:dyDescent="0.25">
      <c r="A9" t="s">
        <v>176</v>
      </c>
      <c r="B9" t="s">
        <v>177</v>
      </c>
      <c r="C9" s="54"/>
      <c r="D9" s="55"/>
      <c r="E9" s="67"/>
      <c r="F9" s="56"/>
      <c r="G9" s="54"/>
      <c r="H9" s="58"/>
      <c r="I9" s="57"/>
      <c r="J9" s="57"/>
      <c r="K9" s="69"/>
      <c r="L9" s="70"/>
      <c r="M9" s="70"/>
      <c r="N9" s="64"/>
    </row>
    <row r="23" spans="13:13" x14ac:dyDescent="0.25">
      <c r="M23" s="7"/>
    </row>
  </sheetData>
  <dataConsolidate/>
  <dataValidations count="14">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L3:L9"/>
    <dataValidation allowBlank="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M3:M9"/>
    <dataValidation allowBlank="1" showErrorMessage="1" sqref="N2:N9"/>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Text Color" prompt="To select an optional label text color, right-click and select Select Color on the right-click menu." sqref="I3:I9"/>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Font Size" prompt="Enter an optional label font size between 8 and 72." sqref="J3:J9"/>
    <dataValidation allowBlank="1" showInputMessage="1" promptTitle="Edge Color" prompt="To select an optional edge color, right-click and select Select Color on the right-click menu." sqref="C3:C9"/>
    <dataValidation allowBlank="1" showInputMessage="1" errorTitle="Invalid Edge Width" error="The optional edge width must be a whole number between 1 and 10." promptTitle="Edge Width" prompt="Enter an optional edge width between 1 and 10." sqref="D3:D9"/>
    <dataValidation allowBlank="1" showInputMessage="1" errorTitle="Invalid Edge Opacity" error="The optional edge opacity must be a whole number between 0 and 10." promptTitle="Edge Opacity" prompt="Enter an optional edge opacity between 0 (transparent) and 100 (opaque)." sqref="F3:F9"/>
    <dataValidation type="list" allowBlank="1" showInputMessage="1" showErrorMessage="1" errorTitle="Invalid Edge Visibility" error="You have entered an unrecognized edge visibility.  Try selecting from the drop-down list instead." promptTitle="Edge Visibility" prompt="Select an optional edge visibility.  Edges are shown by default."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errorTitle="Invalid Edge Visibility" error="You have entered an unrecognized edge visibility.  Try selecting from the drop-down list instead." promptTitle="Edge Label" prompt="Enter an optional edge label." sqref="H3:H9"/>
    <dataValidation type="list" allowBlank="1" showInputMessage="1" showErrorMessage="1" errorTitle="Invalid Edge Style" error="You have entered an unrecognized edge style.  Try selecting from the drop-down list instead." promptTitle="Edge Style" prompt="Select an optional edge style.  Edges are Solid by default."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ageMargins left="0.7" right="0.7" top="0.75" bottom="0.75" header="0.3" footer="0.3"/>
  <pageSetup orientation="portrait" horizontalDpi="0" verticalDpi="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G3"/>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RowHeight="15" x14ac:dyDescent="0.25"/>
  <cols>
    <col min="1" max="1" width="9.140625" style="1"/>
    <col min="2" max="2" width="7.85546875" customWidth="1"/>
    <col min="3" max="3" width="8.5703125" customWidth="1"/>
    <col min="4" max="4" width="6.7109375" customWidth="1"/>
    <col min="5" max="5" width="9.85546875" customWidth="1"/>
    <col min="6" max="6" width="7.7109375" customWidth="1"/>
    <col min="7" max="7" width="11" customWidth="1"/>
    <col min="8" max="8" width="8.5703125" customWidth="1"/>
    <col min="9" max="9" width="9.7109375" customWidth="1"/>
    <col min="10" max="10" width="10.5703125" style="3" customWidth="1"/>
    <col min="11" max="11" width="9.140625" customWidth="1"/>
    <col min="12" max="12" width="9.140625" hidden="1" customWidth="1"/>
    <col min="13" max="14" width="4.28515625" hidden="1" customWidth="1"/>
    <col min="15" max="15" width="10.28515625" hidden="1" customWidth="1"/>
    <col min="16" max="16" width="6.42578125" hidden="1" customWidth="1"/>
    <col min="17" max="17" width="8.28515625" hidden="1" customWidth="1"/>
    <col min="18" max="18" width="9.5703125" hidden="1" customWidth="1"/>
    <col min="19" max="19" width="9.28515625" hidden="1" customWidth="1"/>
    <col min="20" max="20" width="9.5703125" hidden="1" customWidth="1"/>
    <col min="21" max="23" width="14.28515625" hidden="1" customWidth="1"/>
    <col min="24" max="24" width="11.85546875" hidden="1" customWidth="1"/>
    <col min="25" max="25" width="14.42578125" hidden="1" customWidth="1"/>
    <col min="26" max="26" width="5" style="3" hidden="1" customWidth="1"/>
    <col min="27" max="27" width="16" style="3" hidden="1" customWidth="1"/>
    <col min="28" max="28" width="16" style="6" bestFit="1" customWidth="1"/>
    <col min="29" max="29" width="14.28515625" style="2" customWidth="1"/>
    <col min="30" max="31" width="14.28515625" style="3" customWidth="1"/>
    <col min="32" max="32" width="11.85546875" style="3" customWidth="1"/>
    <col min="33" max="33" width="14.42578125" style="3" customWidth="1"/>
    <col min="34" max="34" width="5" customWidth="1"/>
    <col min="35" max="35" width="16" customWidth="1"/>
    <col min="36" max="36" width="16" bestFit="1" customWidth="1"/>
    <col min="37" max="38" width="9.140625" customWidth="1"/>
  </cols>
  <sheetData>
    <row r="1" spans="1:33" x14ac:dyDescent="0.25">
      <c r="B1" s="25" t="s">
        <v>40</v>
      </c>
      <c r="C1" s="18"/>
      <c r="D1" s="18"/>
      <c r="E1" s="18"/>
      <c r="F1" s="18"/>
      <c r="G1" s="18"/>
      <c r="H1" s="27" t="s">
        <v>44</v>
      </c>
      <c r="I1" s="26"/>
      <c r="J1" s="26"/>
      <c r="K1" s="26"/>
      <c r="L1" s="29" t="s">
        <v>45</v>
      </c>
      <c r="M1" s="28"/>
      <c r="N1" s="28"/>
      <c r="O1" s="28"/>
      <c r="P1" s="28"/>
      <c r="Q1" s="28"/>
      <c r="R1" s="24" t="s">
        <v>43</v>
      </c>
      <c r="S1" s="21"/>
      <c r="T1" s="22"/>
      <c r="U1" s="23"/>
      <c r="V1" s="21"/>
      <c r="W1" s="21"/>
      <c r="X1" s="21"/>
      <c r="Y1" s="21"/>
      <c r="Z1" s="30" t="s">
        <v>41</v>
      </c>
      <c r="AA1" s="20"/>
      <c r="AB1" s="31" t="s">
        <v>42</v>
      </c>
      <c r="AC1"/>
      <c r="AD1"/>
      <c r="AE1"/>
      <c r="AF1"/>
      <c r="AG1"/>
    </row>
    <row r="2" spans="1:33" ht="30" customHeight="1" x14ac:dyDescent="0.25">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1" t="s">
        <v>12</v>
      </c>
      <c r="AA2" s="11" t="s">
        <v>39</v>
      </c>
      <c r="AB2" s="8" t="s">
        <v>26</v>
      </c>
      <c r="AC2" s="3"/>
      <c r="AE2"/>
      <c r="AF2"/>
      <c r="AG2"/>
    </row>
    <row r="3" spans="1:33" ht="15" customHeight="1" x14ac:dyDescent="0.25">
      <c r="A3" s="50"/>
      <c r="B3" s="54"/>
      <c r="C3" s="54"/>
      <c r="D3" s="55"/>
      <c r="E3" s="56"/>
      <c r="F3" s="54"/>
      <c r="G3" s="54"/>
      <c r="H3" s="58"/>
      <c r="I3" s="57"/>
      <c r="J3" s="57"/>
      <c r="K3" s="58"/>
      <c r="L3" s="60"/>
      <c r="M3" s="61"/>
      <c r="N3" s="61"/>
      <c r="O3" s="59"/>
      <c r="P3" s="62"/>
      <c r="Q3" s="62"/>
      <c r="R3" s="51"/>
      <c r="S3" s="51"/>
      <c r="T3" s="51"/>
      <c r="U3" s="51"/>
      <c r="V3" s="52"/>
      <c r="W3" s="52"/>
      <c r="X3" s="53"/>
      <c r="Y3" s="52"/>
      <c r="Z3" s="63"/>
      <c r="AA3" s="63"/>
      <c r="AB3" s="64"/>
      <c r="AC3" s="3"/>
      <c r="AE3"/>
      <c r="AF3"/>
      <c r="AG3"/>
    </row>
  </sheetData>
  <dataConsolidate/>
  <dataValidations count="20">
    <dataValidation allowBlank="1" showInputMessage="1" errorTitle="Invalid Vertex Visibility" error="You have entered an unrecognized vertex visibility.  Try selecting from the drop-down list instead." promptTitle="Vertex ID" prompt="This is a unique ID that gets filled in automatically.  Do not edit this column." sqref="Z3"/>
    <dataValidation allowBlank="1" errorTitle="Invalid Vertex Visibility" error="You have entered an unrecognized vertex visibility.  Try selecting from the drop-down list instead." sqref="AC3"/>
    <dataValidation allowBlank="1" showErrorMessage="1" sqref="AC2"/>
    <dataValidation type="list" allowBlank="1" showInputMessage="1" showErrorMessage="1" errorTitle="Invalid Vertex Locked" error="You have entered an unrecognized &quot;vertex locked.&quot;  Try selecting from the drop-down list instead." promptTitle="Vertex Locked?" prompt="Set to Yes to lock the vertex at its current location." sqref="O3">
      <formula1>ValidBooleansDefaultFalse</formula1>
    </dataValidation>
    <dataValidation allowBlank="1" showInputMessage="1" errorTitle="Invalid Vertex Location" error="The optional vertex location's X and Y values must be whole numbers between 0 and 9999." promptTitle="Vertex Location" prompt="Enter an optional vertex location.  X and Y values should be between 0 and 9,999." sqref="M3:N3"/>
    <dataValidation allowBlank="1" showInputMessage="1" showErrorMessage="1" errorTitle="Invalid Vertex Visibility" error="You have entered an unrecognized vertex visibility.  Try selecting from the drop-down list instead." promptTitle="Vertex Layout Order" prompt="Enter an optional number to control the order in which the vertices are laid out and stacked in the graph." sqref="L3"/>
    <dataValidation allowBlank="1" showInputMessage="1" errorTitle="Invalid Vertex Location" error="The optional vertex location's X and Y values must be whole numbers between 0 and 9999." promptTitle="Vertex Polar R" prompt="Enter an optional vertex polar radial coordinate.  This is used only when a Layout Type of Polar or Polar Absolute is selected in the graph pane.  Hover the mouse over the column header for more details." sqref="P3"/>
    <dataValidation allowBlank="1" showInputMessage="1" errorTitle="Invalid Vertex Location" error="The optional vertex location's X and Y values must be whole numbers between 0 and 9999." promptTitle="Vertex Polar Angle" prompt="Enter an optional vertex polar angle coordinate, in degrees.  This is used only when a Layout Type of Polar or Polar Absolute is selected in the graph pane." sqref="Q3"/>
    <dataValidation allowBlank="1" showInputMessage="1" errorTitle="Invalid Vertex Image Key" promptTitle="Vertex Tooltip" prompt="Enter optional text that will pop up when the mouse is hovered over the vertex." sqref="K3"/>
    <dataValidation allowBlank="1" errorTitle="Invalid Vertex Visibility" error="You have entered an unrecognized vertex visibility.  Try selecting from the drop-down list instead." promptTitle="Vertex ID" prompt="This is a unique ID that gets filled in automatically.  Do not edit this column." sqref="AA3"/>
    <dataValidation type="list" allowBlank="1" showInputMessage="1" showErrorMessage="1" errorTitle="Invalid Vertex Visibility" error="You have entered an unrecognized vertex visibility.  Try selecting from the drop-down list instead." promptTitle="Vertex Visibility" prompt="Select an optional vertex visibility.  Vertices are &quot;Show if in an Edge&quot; by default." sqref="G3">
      <formula1>ValidVertexVisibilities</formula1>
    </dataValidation>
    <dataValidation allowBlank="1" showInputMessage="1" errorTitle="Invalid Vertex Image Key" promptTitle="Vertex Label" prompt="To show a vertex as a box containing text, set the Shape to Label and enter a label.  To annotate another shape with text, set the Shape to something else and enter a label." sqref="H3"/>
    <dataValidation allowBlank="1" showInputMessage="1" promptTitle="Vertex Label Fill Color" prompt="To select an optional fill color for the Label shape, right-click and select Select Color on the right-click menu." sqref="I3"/>
    <dataValidation allowBlank="1" showInputMessage="1" errorTitle="Invalid Vertex Image Key" promptTitle="Image File" prompt="Enter the path to an image file.  Hover over the column header for examples." sqref="F3"/>
    <dataValidation allowBlank="1" showInputMessage="1" promptTitle="Vertex Color" prompt="To select an optional vertex color, right-click and select Select Color on the right-click menu." sqref="B3"/>
    <dataValidation allowBlank="1" showInputMessage="1" errorTitle="Invalid Vertex Opacity" error="The optional vertex opacity must be a whole number between 0 and 10." promptTitle="Vertex Opacity" prompt="Enter an optional vertex opacity between 0 (transparent) and 100 (opaque)." sqref="E3"/>
    <dataValidation type="list" allowBlank="1" showInputMessage="1" showErrorMessage="1" errorTitle="Unrecognized Vertex Shape" error="You have entered an unrecognized vertex shape.  Try selecting from the drop-down list instead." promptTitle="Vertex Shape" prompt="Select an optional vertex shape." sqref="C3">
      <formula1>ValidVertexShapes</formula1>
    </dataValidation>
    <dataValidation allowBlank="1" showInputMessage="1" errorTitle="Invalid Vertex Size" error="The optional vertex size must be a decimal number.  Any size is acceptable, although 1 is used if the size is less than 1, and 10 is used if the size is greater than 10." promptTitle="Vertex Size" prompt="Enter an optional vertex size between 1 and 100." sqref="D3"/>
    <dataValidation type="list" allowBlank="1" showInputMessage="1" showErrorMessage="1" errorTitle="Unrecognized Label Position" error="You have entered an unrecognized vertex label position.  Try selecting from the drop-down list instead." promptTitle="Vertex Label Position" prompt="Select an optional vertex label position." sqref="J3">
      <formula1>ValidVertexLabelPositions</formula1>
    </dataValidation>
    <dataValidation allowBlank="1" showInputMessage="1" showErrorMessage="1" promptTitle="Vertex Name" prompt="Enter the name of the vertex." sqref="A3"/>
  </dataValidations>
  <pageMargins left="0.7" right="0.7" top="0.75" bottom="0.75" header="0.3" footer="0.3"/>
  <pageSetup orientation="portrait" horizontalDpi="0" verticalDpi="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1"/>
  <sheetViews>
    <sheetView workbookViewId="0"/>
  </sheetViews>
  <sheetFormatPr defaultRowHeight="15" x14ac:dyDescent="0.25"/>
  <cols>
    <col min="1" max="1" width="10.85546875" style="3" bestFit="1" customWidth="1"/>
    <col min="2" max="2" width="16.85546875" style="3" bestFit="1" customWidth="1"/>
    <col min="4" max="5" width="9.140625" customWidth="1"/>
  </cols>
  <sheetData>
    <row r="1" spans="1:1" x14ac:dyDescent="0.25">
      <c r="A1" s="3" t="s">
        <v>50</v>
      </c>
    </row>
    <row r="2" spans="1:1" ht="15" customHeight="1" x14ac:dyDescent="0.25"/>
    <row r="3" spans="1:1" ht="15" customHeight="1" x14ac:dyDescent="0.25">
      <c r="A3" s="32" t="s">
        <v>51</v>
      </c>
    </row>
    <row r="21" spans="4:4" x14ac:dyDescent="0.25">
      <c r="D21" s="7"/>
    </row>
  </sheetData>
  <dataConsolidate/>
  <dataValidations xWindow="63" yWindow="236" count="2">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S10"/>
  <sheetViews>
    <sheetView workbookViewId="0">
      <selection activeCell="A3" sqref="A3"/>
    </sheetView>
  </sheetViews>
  <sheetFormatPr defaultRowHeight="15" x14ac:dyDescent="0.25"/>
  <cols>
    <col min="1" max="1" width="9.42578125" style="1" bestFit="1" customWidth="1"/>
    <col min="2" max="2" width="14.28515625" bestFit="1" customWidth="1"/>
    <col min="3" max="3" width="15" bestFit="1" customWidth="1"/>
    <col min="4" max="4" width="13" bestFit="1" customWidth="1"/>
    <col min="5" max="5" width="8" bestFit="1" customWidth="1"/>
    <col min="6" max="6" width="11" hidden="1" customWidth="1"/>
    <col min="7" max="7" width="12.5703125" hidden="1" customWidth="1"/>
    <col min="8" max="8" width="11" hidden="1" customWidth="1"/>
    <col min="9" max="9" width="9.7109375" hidden="1" customWidth="1"/>
    <col min="10" max="10" width="13.140625" hidden="1" customWidth="1"/>
    <col min="11" max="12" width="8.42578125" hidden="1" customWidth="1"/>
    <col min="13" max="13" width="14.5703125" hidden="1" customWidth="1"/>
    <col min="14" max="14" width="25" hidden="1" customWidth="1"/>
    <col min="15" max="16" width="24.140625" hidden="1" customWidth="1"/>
    <col min="17" max="17" width="21.28515625" hidden="1" customWidth="1"/>
    <col min="18" max="18" width="19.28515625" hidden="1" customWidth="1"/>
    <col min="19" max="19" width="10" hidden="1" customWidth="1"/>
  </cols>
  <sheetData>
    <row r="1" spans="1:19" x14ac:dyDescent="0.25">
      <c r="B1" s="15" t="s">
        <v>40</v>
      </c>
      <c r="C1" s="15"/>
      <c r="D1" s="15"/>
      <c r="E1" s="68" t="s">
        <v>44</v>
      </c>
      <c r="F1" s="65" t="s">
        <v>41</v>
      </c>
      <c r="G1" s="65"/>
      <c r="H1" s="35" t="s">
        <v>43</v>
      </c>
      <c r="I1" s="35"/>
      <c r="J1" s="35"/>
      <c r="K1" s="35"/>
      <c r="L1" s="35"/>
      <c r="M1" s="35"/>
      <c r="N1" s="35"/>
      <c r="O1" s="35"/>
      <c r="P1" s="35"/>
      <c r="Q1" s="35"/>
      <c r="R1" s="35"/>
      <c r="S1" s="35"/>
    </row>
    <row r="2" spans="1:19" s="13" customFormat="1" ht="30" customHeight="1" x14ac:dyDescent="0.25">
      <c r="A2" s="11" t="s">
        <v>145</v>
      </c>
      <c r="B2" s="13" t="s">
        <v>21</v>
      </c>
      <c r="C2" s="13" t="s">
        <v>20</v>
      </c>
      <c r="D2" s="13" t="s">
        <v>146</v>
      </c>
      <c r="E2" s="13" t="s">
        <v>47</v>
      </c>
      <c r="F2" s="13" t="s">
        <v>12</v>
      </c>
      <c r="G2" s="13" t="s">
        <v>167</v>
      </c>
      <c r="H2" s="13" t="s">
        <v>147</v>
      </c>
      <c r="I2" s="13" t="s">
        <v>149</v>
      </c>
      <c r="J2" s="13" t="s">
        <v>150</v>
      </c>
      <c r="K2" s="13" t="s">
        <v>151</v>
      </c>
      <c r="L2" s="13" t="s">
        <v>152</v>
      </c>
      <c r="M2" s="13" t="s">
        <v>153</v>
      </c>
      <c r="N2" s="13" t="s">
        <v>154</v>
      </c>
      <c r="O2" s="13" t="s">
        <v>155</v>
      </c>
      <c r="P2" s="13" t="s">
        <v>156</v>
      </c>
      <c r="Q2" s="13" t="s">
        <v>157</v>
      </c>
      <c r="R2" s="13" t="s">
        <v>158</v>
      </c>
      <c r="S2" s="13" t="s">
        <v>159</v>
      </c>
    </row>
    <row r="3" spans="1:19" x14ac:dyDescent="0.25">
      <c r="A3" s="14"/>
      <c r="B3" s="15"/>
      <c r="C3" s="15"/>
      <c r="D3" s="15"/>
      <c r="E3" s="16"/>
      <c r="F3" s="65"/>
      <c r="G3" s="65"/>
      <c r="H3" s="48"/>
      <c r="I3" s="48"/>
      <c r="J3" s="48"/>
      <c r="K3" s="48"/>
      <c r="L3" s="48"/>
      <c r="M3" s="48"/>
      <c r="N3" s="48"/>
      <c r="O3" s="48"/>
      <c r="P3" s="48"/>
      <c r="Q3" s="48"/>
      <c r="R3" s="49"/>
      <c r="S3" s="49"/>
    </row>
    <row r="10" spans="1:19" ht="14.25" customHeight="1" x14ac:dyDescent="0.25"/>
  </sheetData>
  <dataConsolidate/>
  <dataValidations count="6">
    <dataValidation allowBlank="1" showInputMessage="1" promptTitle="Vertex Color" prompt="To select a color to use for all vertices in the group, right-click and select Select Color on the right-click menu." sqref="B3"/>
    <dataValidation type="list" allowBlank="1" showInputMessage="1" showErrorMessage="1" errorTitle="Unrecognized Vertex Shape" error="You have entered an unrecognized vertex shape.  Try selecting from the drop-down list instead." promptTitle="Vertex Shape" prompt="Select a shape to use for all vertices in the group." sqref="C3">
      <formula1>ValidGroupShapes</formula1>
    </dataValidation>
    <dataValidation allowBlank="1" showInputMessage="1" showErrorMessage="1" promptTitle="Group Name" prompt="Enter the name of the group." sqref="A3"/>
    <dataValidation type="list" allowBlank="1" showInputMessage="1" showErrorMessage="1" errorTitle="Invalid Group Collapsed" error="You have entered an unrecognized &quot;group collapsed.&quot;  Try selecting from the drop-down list instead." promptTitle="Group Collapsed?" prompt="Set to Yes to collapse the group." sqref="D3">
      <formula1>ValidBooleansDefaultFalse</formula1>
    </dataValidation>
    <dataValidation allowBlank="1" sqref="H3"/>
    <dataValidation allowBlank="1" showInputMessage="1" showErrorMessage="1" errorTitle="Invalid Group Collapsed" error="You have entered an unrecognized &quot;group collapsed.&quot;  Try selecting from the drop-down list instead." promptTitle="Group Label" prompt="Enter an optional group label." sqref="E3"/>
  </dataValidations>
  <pageMargins left="0.7" right="0.7" top="0.75" bottom="0.75" header="0.3" footer="0.3"/>
  <pageSetup orientation="portrait" horizontalDpi="0" verticalDpi="0"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2"/>
  <sheetViews>
    <sheetView workbookViewId="0">
      <selection activeCell="A2" sqref="A2"/>
    </sheetView>
  </sheetViews>
  <sheetFormatPr defaultRowHeight="15" x14ac:dyDescent="0.25"/>
  <cols>
    <col min="1" max="1" width="9.42578125" style="1" bestFit="1" customWidth="1"/>
    <col min="2" max="2" width="9.140625" style="1"/>
    <col min="3" max="3" width="11.5703125" bestFit="1" customWidth="1"/>
    <col min="4" max="4" width="9.140625" customWidth="1"/>
  </cols>
  <sheetData>
    <row r="1" spans="1:3" x14ac:dyDescent="0.25">
      <c r="A1" s="1" t="s">
        <v>145</v>
      </c>
      <c r="B1" s="1" t="s">
        <v>5</v>
      </c>
      <c r="C1" s="1" t="s">
        <v>148</v>
      </c>
    </row>
    <row r="2" spans="1:3" x14ac:dyDescent="0.25">
      <c r="C2" s="3"/>
    </row>
  </sheetData>
  <dataConsolidate/>
  <dataValidations xWindow="58" yWindow="226" count="3">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ageMargins left="0.7" right="0.7" top="0.75" bottom="0.75" header="0.3" footer="0.3"/>
  <pageSetup orientation="portrait" horizontalDpi="0" verticalDpi="0"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X140"/>
  <sheetViews>
    <sheetView workbookViewId="0">
      <selection activeCell="A2" sqref="A2"/>
    </sheetView>
  </sheetViews>
  <sheetFormatPr defaultRowHeight="15" x14ac:dyDescent="0.25"/>
  <cols>
    <col min="1" max="1" width="43.140625" customWidth="1"/>
    <col min="2" max="2" width="13.85546875" customWidth="1"/>
    <col min="3" max="3" width="9.140625" customWidth="1"/>
    <col min="4" max="4" width="12.85546875" hidden="1" customWidth="1"/>
    <col min="5" max="5" width="19.7109375" hidden="1" customWidth="1"/>
    <col min="6" max="6" width="15.5703125" hidden="1" customWidth="1"/>
    <col min="7" max="7" width="22.140625" hidden="1" customWidth="1"/>
    <col min="8" max="8" width="17.140625" hidden="1" customWidth="1"/>
    <col min="9" max="9" width="23.85546875" hidden="1" customWidth="1"/>
    <col min="10" max="10" width="28.28515625" hidden="1" customWidth="1"/>
    <col min="11" max="11" width="34.85546875" hidden="1" customWidth="1"/>
    <col min="12" max="12" width="25" hidden="1" customWidth="1"/>
    <col min="13" max="13" width="31.5703125" hidden="1" customWidth="1"/>
    <col min="14" max="14" width="26.5703125" hidden="1" customWidth="1"/>
    <col min="15" max="17" width="33.28515625" hidden="1" customWidth="1"/>
    <col min="18" max="18" width="26.5703125" hidden="1" customWidth="1"/>
    <col min="19" max="19" width="33" hidden="1" customWidth="1"/>
    <col min="20" max="20" width="19.5703125" hidden="1" customWidth="1"/>
    <col min="21" max="21" width="26.140625" hidden="1" customWidth="1"/>
    <col min="22" max="22" width="9.140625" hidden="1" customWidth="1"/>
    <col min="23" max="23" width="34.140625" hidden="1" customWidth="1"/>
    <col min="24" max="24" width="25.140625" hidden="1" customWidth="1"/>
  </cols>
  <sheetData>
    <row r="1" spans="1:24" ht="15" customHeight="1" thickBot="1" x14ac:dyDescent="0.3">
      <c r="A1" s="13" t="s">
        <v>163</v>
      </c>
      <c r="B1" s="13" t="s">
        <v>17</v>
      </c>
      <c r="D1" t="s">
        <v>80</v>
      </c>
      <c r="E1" t="s">
        <v>81</v>
      </c>
      <c r="F1" s="37" t="s">
        <v>87</v>
      </c>
      <c r="G1" s="38" t="s">
        <v>88</v>
      </c>
      <c r="H1" s="37" t="s">
        <v>93</v>
      </c>
      <c r="I1" s="38" t="s">
        <v>94</v>
      </c>
      <c r="J1" s="37" t="s">
        <v>99</v>
      </c>
      <c r="K1" s="38" t="s">
        <v>100</v>
      </c>
      <c r="L1" s="37" t="s">
        <v>105</v>
      </c>
      <c r="M1" s="38" t="s">
        <v>106</v>
      </c>
      <c r="N1" s="37" t="s">
        <v>111</v>
      </c>
      <c r="O1" s="38" t="s">
        <v>112</v>
      </c>
      <c r="P1" s="38" t="s">
        <v>139</v>
      </c>
      <c r="Q1" s="38" t="s">
        <v>140</v>
      </c>
      <c r="R1" s="37" t="s">
        <v>117</v>
      </c>
      <c r="S1" s="37" t="s">
        <v>118</v>
      </c>
      <c r="T1" s="37" t="s">
        <v>123</v>
      </c>
      <c r="U1" s="38" t="s">
        <v>124</v>
      </c>
      <c r="W1" t="s">
        <v>128</v>
      </c>
      <c r="X1" t="s">
        <v>17</v>
      </c>
    </row>
    <row r="2" spans="1:24" ht="15.75" thickTop="1" x14ac:dyDescent="0.25">
      <c r="A2" s="36"/>
      <c r="B2" s="36"/>
      <c r="D2" s="33">
        <f>MIN(Vertices[Degree])</f>
        <v>0</v>
      </c>
      <c r="E2" s="3">
        <f>COUNTIF(Vertices[Degree], "&gt;= " &amp; D2) - COUNTIF(Vertices[Degree], "&gt;=" &amp; D3)</f>
        <v>0</v>
      </c>
      <c r="F2" s="39">
        <f>MIN(Vertices[In-Degree])</f>
        <v>0</v>
      </c>
      <c r="G2" s="40">
        <f>COUNTIF(Vertices[In-Degree], "&gt;= " &amp; F2) - COUNTIF(Vertices[In-Degree], "&gt;=" &amp; F3)</f>
        <v>0</v>
      </c>
      <c r="H2" s="39">
        <f>MIN(Vertices[Out-Degree])</f>
        <v>0</v>
      </c>
      <c r="I2" s="40">
        <f>COUNTIF(Vertices[Out-Degree], "&gt;= " &amp; H2) - COUNTIF(Vertices[Out-Degree], "&gt;=" &amp; H3)</f>
        <v>0</v>
      </c>
      <c r="J2" s="39">
        <f>MIN(Vertices[Betweenness Centrality])</f>
        <v>0</v>
      </c>
      <c r="K2" s="40">
        <f>COUNTIF(Vertices[Betweenness Centrality], "&gt;= " &amp; J2) - COUNTIF(Vertices[Betweenness Centrality], "&gt;=" &amp; J3)</f>
        <v>0</v>
      </c>
      <c r="L2" s="39">
        <f>MIN(Vertices[Closeness Centrality])</f>
        <v>0</v>
      </c>
      <c r="M2" s="40">
        <f>COUNTIF(Vertices[Closeness Centrality], "&gt;= " &amp; L2) - COUNTIF(Vertices[Closeness Centrality], "&gt;=" &amp; L3)</f>
        <v>0</v>
      </c>
      <c r="N2" s="39">
        <f>MIN(Vertices[Eigenvector Centrality])</f>
        <v>0</v>
      </c>
      <c r="O2" s="40">
        <f>COUNTIF(Vertices[Eigenvector Centrality], "&gt;= " &amp; N2) - COUNTIF(Vertices[Eigenvector Centrality], "&gt;=" &amp; N3)</f>
        <v>0</v>
      </c>
      <c r="P2" s="39">
        <f>MIN(Vertices[PageRank])</f>
        <v>0</v>
      </c>
      <c r="Q2" s="40">
        <f>COUNTIF(Vertices[PageRank], "&gt;= " &amp; P2) - COUNTIF(Vertices[PageRank], "&gt;=" &amp; P3)</f>
        <v>0</v>
      </c>
      <c r="R2" s="39">
        <f>MIN(Vertices[Clustering Coefficient])</f>
        <v>0</v>
      </c>
      <c r="S2" s="45">
        <f>COUNTIF(Vertices[Clustering Coefficient], "&gt;= " &amp; R2) - COUNTIF(Vertices[Clustering Coefficient], "&gt;=" &amp; R3)</f>
        <v>0</v>
      </c>
      <c r="T2" s="39" t="e">
        <f ca="1">MIN(INDIRECT(DynamicFilterSourceColumnRange))</f>
        <v>#REF!</v>
      </c>
      <c r="U2" s="40" t="e">
        <f t="shared" ref="U2:U45" ca="1" si="0">COUNTIF(INDIRECT(DynamicFilterSourceColumnRange), "&gt;= " &amp; T2) - COUNTIF(INDIRECT(DynamicFilterSourceColumnRange), "&gt;=" &amp; T3)</f>
        <v>#REF!</v>
      </c>
      <c r="W2" t="s">
        <v>125</v>
      </c>
      <c r="X2">
        <f>ROWS(HistogramBins[Degree Bin]) - 1</f>
        <v>43</v>
      </c>
    </row>
    <row r="3" spans="1:24" x14ac:dyDescent="0.25">
      <c r="A3" s="36"/>
      <c r="B3" s="36"/>
      <c r="D3" s="34">
        <f t="shared" ref="D3:D44" si="1">D2+($D$45-$D$2)/BinDivisor</f>
        <v>0</v>
      </c>
      <c r="E3" s="3">
        <f>COUNTIF(Vertices[Degree], "&gt;= " &amp; D3) - COUNTIF(Vertices[Degree], "&gt;=" &amp; D4)</f>
        <v>0</v>
      </c>
      <c r="F3" s="41">
        <f t="shared" ref="F3:F44" si="2">F2+($F$45-$F$2)/BinDivisor</f>
        <v>0</v>
      </c>
      <c r="G3" s="42">
        <f>COUNTIF(Vertices[In-Degree], "&gt;= " &amp; F3) - COUNTIF(Vertices[In-Degree], "&gt;=" &amp; F4)</f>
        <v>0</v>
      </c>
      <c r="H3" s="41">
        <f t="shared" ref="H3:H44" si="3">H2+($H$45-$H$2)/BinDivisor</f>
        <v>0</v>
      </c>
      <c r="I3" s="42">
        <f>COUNTIF(Vertices[Out-Degree], "&gt;= " &amp; H3) - COUNTIF(Vertices[Out-Degree], "&gt;=" &amp; H4)</f>
        <v>0</v>
      </c>
      <c r="J3" s="41">
        <f t="shared" ref="J3:J44" si="4">J2+($J$45-$J$2)/BinDivisor</f>
        <v>0</v>
      </c>
      <c r="K3" s="42">
        <f>COUNTIF(Vertices[Betweenness Centrality], "&gt;= " &amp; J3) - COUNTIF(Vertices[Betweenness Centrality], "&gt;=" &amp; J4)</f>
        <v>0</v>
      </c>
      <c r="L3" s="41">
        <f t="shared" ref="L3:L44" si="5">L2+($L$45-$L$2)/BinDivisor</f>
        <v>0</v>
      </c>
      <c r="M3" s="42">
        <f>COUNTIF(Vertices[Closeness Centrality], "&gt;= " &amp; L3) - COUNTIF(Vertices[Closeness Centrality], "&gt;=" &amp; L4)</f>
        <v>0</v>
      </c>
      <c r="N3" s="41">
        <f t="shared" ref="N3:N44" si="6">N2+($N$45-$N$2)/BinDivisor</f>
        <v>0</v>
      </c>
      <c r="O3" s="42">
        <f>COUNTIF(Vertices[Eigenvector Centrality], "&gt;= " &amp; N3) - COUNTIF(Vertices[Eigenvector Centrality], "&gt;=" &amp; N4)</f>
        <v>0</v>
      </c>
      <c r="P3" s="41">
        <f t="shared" ref="P3:P44" si="7">P2+($P$45-$P$2)/BinDivisor</f>
        <v>0</v>
      </c>
      <c r="Q3" s="42">
        <f>COUNTIF(Vertices[PageRank], "&gt;= " &amp; P3) - COUNTIF(Vertices[PageRank], "&gt;=" &amp; P4)</f>
        <v>0</v>
      </c>
      <c r="R3" s="41">
        <f t="shared" ref="R3:R44" si="8">R2+($R$45-$R$2)/BinDivisor</f>
        <v>0</v>
      </c>
      <c r="S3" s="46">
        <f>COUNTIF(Vertices[Clustering Coefficient], "&gt;= " &amp; R3) - COUNTIF(Vertices[Clustering Coefficient], "&gt;=" &amp; R4)</f>
        <v>0</v>
      </c>
      <c r="T3" s="41" t="e">
        <f t="shared" ref="T3:T44" ca="1" si="9">T2+($T$45-$T$2)/BinDivisor</f>
        <v>#REF!</v>
      </c>
      <c r="U3" s="42" t="e">
        <f t="shared" ca="1" si="0"/>
        <v>#REF!</v>
      </c>
      <c r="W3" t="s">
        <v>126</v>
      </c>
      <c r="X3" t="s">
        <v>86</v>
      </c>
    </row>
    <row r="4" spans="1:24" x14ac:dyDescent="0.25">
      <c r="A4" s="36"/>
      <c r="B4" s="36"/>
      <c r="D4" s="34">
        <f t="shared" si="1"/>
        <v>0</v>
      </c>
      <c r="E4" s="3">
        <f>COUNTIF(Vertices[Degree], "&gt;= " &amp; D4) - COUNTIF(Vertices[Degree], "&gt;=" &amp; D5)</f>
        <v>0</v>
      </c>
      <c r="F4" s="39">
        <f t="shared" si="2"/>
        <v>0</v>
      </c>
      <c r="G4" s="40">
        <f>COUNTIF(Vertices[In-Degree], "&gt;= " &amp; F4) - COUNTIF(Vertices[In-Degree], "&gt;=" &amp; F5)</f>
        <v>0</v>
      </c>
      <c r="H4" s="39">
        <f t="shared" si="3"/>
        <v>0</v>
      </c>
      <c r="I4" s="40">
        <f>COUNTIF(Vertices[Out-Degree], "&gt;= " &amp; H4) - COUNTIF(Vertices[Out-Degree], "&gt;=" &amp; H5)</f>
        <v>0</v>
      </c>
      <c r="J4" s="39">
        <f t="shared" si="4"/>
        <v>0</v>
      </c>
      <c r="K4" s="40">
        <f>COUNTIF(Vertices[Betweenness Centrality], "&gt;= " &amp; J4) - COUNTIF(Vertices[Betweenness Centrality], "&gt;=" &amp; J5)</f>
        <v>0</v>
      </c>
      <c r="L4" s="39">
        <f t="shared" si="5"/>
        <v>0</v>
      </c>
      <c r="M4" s="40">
        <f>COUNTIF(Vertices[Closeness Centrality], "&gt;= " &amp; L4) - COUNTIF(Vertices[Closeness Centrality], "&gt;=" &amp; L5)</f>
        <v>0</v>
      </c>
      <c r="N4" s="39">
        <f t="shared" si="6"/>
        <v>0</v>
      </c>
      <c r="O4" s="40">
        <f>COUNTIF(Vertices[Eigenvector Centrality], "&gt;= " &amp; N4) - COUNTIF(Vertices[Eigenvector Centrality], "&gt;=" &amp; N5)</f>
        <v>0</v>
      </c>
      <c r="P4" s="39">
        <f t="shared" si="7"/>
        <v>0</v>
      </c>
      <c r="Q4" s="40">
        <f>COUNTIF(Vertices[PageRank], "&gt;= " &amp; P4) - COUNTIF(Vertices[PageRank], "&gt;=" &amp; P5)</f>
        <v>0</v>
      </c>
      <c r="R4" s="39">
        <f t="shared" si="8"/>
        <v>0</v>
      </c>
      <c r="S4" s="45">
        <f>COUNTIF(Vertices[Clustering Coefficient], "&gt;= " &amp; R4) - COUNTIF(Vertices[Clustering Coefficient], "&gt;=" &amp; R5)</f>
        <v>0</v>
      </c>
      <c r="T4" s="39" t="e">
        <f t="shared" ca="1" si="9"/>
        <v>#REF!</v>
      </c>
      <c r="U4" s="40" t="e">
        <f t="shared" ca="1" si="0"/>
        <v>#REF!</v>
      </c>
      <c r="W4" s="12" t="s">
        <v>127</v>
      </c>
      <c r="X4" s="12" t="s">
        <v>129</v>
      </c>
    </row>
    <row r="5" spans="1:24" x14ac:dyDescent="0.25">
      <c r="A5" s="36"/>
      <c r="B5" s="36"/>
      <c r="D5" s="34">
        <f t="shared" si="1"/>
        <v>0</v>
      </c>
      <c r="E5" s="3">
        <f>COUNTIF(Vertices[Degree], "&gt;= " &amp; D5) - COUNTIF(Vertices[Degree], "&gt;=" &amp; D6)</f>
        <v>0</v>
      </c>
      <c r="F5" s="41">
        <f t="shared" si="2"/>
        <v>0</v>
      </c>
      <c r="G5" s="42">
        <f>COUNTIF(Vertices[In-Degree], "&gt;= " &amp; F5) - COUNTIF(Vertices[In-Degree], "&gt;=" &amp; F6)</f>
        <v>0</v>
      </c>
      <c r="H5" s="41">
        <f t="shared" si="3"/>
        <v>0</v>
      </c>
      <c r="I5" s="42">
        <f>COUNTIF(Vertices[Out-Degree], "&gt;= " &amp; H5) - COUNTIF(Vertices[Out-Degree], "&gt;=" &amp; H6)</f>
        <v>0</v>
      </c>
      <c r="J5" s="41">
        <f t="shared" si="4"/>
        <v>0</v>
      </c>
      <c r="K5" s="42">
        <f>COUNTIF(Vertices[Betweenness Centrality], "&gt;= " &amp; J5) - COUNTIF(Vertices[Betweenness Centrality], "&gt;=" &amp; J6)</f>
        <v>0</v>
      </c>
      <c r="L5" s="41">
        <f t="shared" si="5"/>
        <v>0</v>
      </c>
      <c r="M5" s="42">
        <f>COUNTIF(Vertices[Closeness Centrality], "&gt;= " &amp; L5) - COUNTIF(Vertices[Closeness Centrality], "&gt;=" &amp; L6)</f>
        <v>0</v>
      </c>
      <c r="N5" s="41">
        <f t="shared" si="6"/>
        <v>0</v>
      </c>
      <c r="O5" s="42">
        <f>COUNTIF(Vertices[Eigenvector Centrality], "&gt;= " &amp; N5) - COUNTIF(Vertices[Eigenvector Centrality], "&gt;=" &amp; N6)</f>
        <v>0</v>
      </c>
      <c r="P5" s="41">
        <f t="shared" si="7"/>
        <v>0</v>
      </c>
      <c r="Q5" s="42">
        <f>COUNTIF(Vertices[PageRank], "&gt;= " &amp; P5) - COUNTIF(Vertices[PageRank], "&gt;=" &amp; P6)</f>
        <v>0</v>
      </c>
      <c r="R5" s="41">
        <f t="shared" si="8"/>
        <v>0</v>
      </c>
      <c r="S5" s="46">
        <f>COUNTIF(Vertices[Clustering Coefficient], "&gt;= " &amp; R5) - COUNTIF(Vertices[Clustering Coefficient], "&gt;=" &amp; R6)</f>
        <v>0</v>
      </c>
      <c r="T5" s="41" t="e">
        <f t="shared" ca="1" si="9"/>
        <v>#REF!</v>
      </c>
      <c r="U5" s="42" t="e">
        <f t="shared" ca="1" si="0"/>
        <v>#REF!</v>
      </c>
    </row>
    <row r="6" spans="1:24" x14ac:dyDescent="0.25">
      <c r="A6" s="36"/>
      <c r="B6" s="36"/>
      <c r="D6" s="34">
        <f t="shared" si="1"/>
        <v>0</v>
      </c>
      <c r="E6" s="3">
        <f>COUNTIF(Vertices[Degree], "&gt;= " &amp; D6) - COUNTIF(Vertices[Degree], "&gt;=" &amp; D7)</f>
        <v>0</v>
      </c>
      <c r="F6" s="39">
        <f t="shared" si="2"/>
        <v>0</v>
      </c>
      <c r="G6" s="40">
        <f>COUNTIF(Vertices[In-Degree], "&gt;= " &amp; F6) - COUNTIF(Vertices[In-Degree], "&gt;=" &amp; F7)</f>
        <v>0</v>
      </c>
      <c r="H6" s="39">
        <f t="shared" si="3"/>
        <v>0</v>
      </c>
      <c r="I6" s="40">
        <f>COUNTIF(Vertices[Out-Degree], "&gt;= " &amp; H6) - COUNTIF(Vertices[Out-Degree], "&gt;=" &amp; H7)</f>
        <v>0</v>
      </c>
      <c r="J6" s="39">
        <f t="shared" si="4"/>
        <v>0</v>
      </c>
      <c r="K6" s="40">
        <f>COUNTIF(Vertices[Betweenness Centrality], "&gt;= " &amp; J6) - COUNTIF(Vertices[Betweenness Centrality], "&gt;=" &amp; J7)</f>
        <v>0</v>
      </c>
      <c r="L6" s="39">
        <f t="shared" si="5"/>
        <v>0</v>
      </c>
      <c r="M6" s="40">
        <f>COUNTIF(Vertices[Closeness Centrality], "&gt;= " &amp; L6) - COUNTIF(Vertices[Closeness Centrality], "&gt;=" &amp; L7)</f>
        <v>0</v>
      </c>
      <c r="N6" s="39">
        <f t="shared" si="6"/>
        <v>0</v>
      </c>
      <c r="O6" s="40">
        <f>COUNTIF(Vertices[Eigenvector Centrality], "&gt;= " &amp; N6) - COUNTIF(Vertices[Eigenvector Centrality], "&gt;=" &amp; N7)</f>
        <v>0</v>
      </c>
      <c r="P6" s="39">
        <f t="shared" si="7"/>
        <v>0</v>
      </c>
      <c r="Q6" s="40">
        <f>COUNTIF(Vertices[PageRank], "&gt;= " &amp; P6) - COUNTIF(Vertices[PageRank], "&gt;=" &amp; P7)</f>
        <v>0</v>
      </c>
      <c r="R6" s="39">
        <f t="shared" si="8"/>
        <v>0</v>
      </c>
      <c r="S6" s="45">
        <f>COUNTIF(Vertices[Clustering Coefficient], "&gt;= " &amp; R6) - COUNTIF(Vertices[Clustering Coefficient], "&gt;=" &amp; R7)</f>
        <v>0</v>
      </c>
      <c r="T6" s="39" t="e">
        <f t="shared" ca="1" si="9"/>
        <v>#REF!</v>
      </c>
      <c r="U6" s="40" t="e">
        <f t="shared" ca="1" si="0"/>
        <v>#REF!</v>
      </c>
    </row>
    <row r="7" spans="1:24" x14ac:dyDescent="0.25">
      <c r="A7" s="36"/>
      <c r="B7" s="36"/>
      <c r="D7" s="34">
        <f t="shared" si="1"/>
        <v>0</v>
      </c>
      <c r="E7" s="3">
        <f>COUNTIF(Vertices[Degree], "&gt;= " &amp; D7) - COUNTIF(Vertices[Degree], "&gt;=" &amp; D8)</f>
        <v>0</v>
      </c>
      <c r="F7" s="41">
        <f t="shared" si="2"/>
        <v>0</v>
      </c>
      <c r="G7" s="42">
        <f>COUNTIF(Vertices[In-Degree], "&gt;= " &amp; F7) - COUNTIF(Vertices[In-Degree], "&gt;=" &amp; F8)</f>
        <v>0</v>
      </c>
      <c r="H7" s="41">
        <f t="shared" si="3"/>
        <v>0</v>
      </c>
      <c r="I7" s="42">
        <f>COUNTIF(Vertices[Out-Degree], "&gt;= " &amp; H7) - COUNTIF(Vertices[Out-Degree], "&gt;=" &amp; H8)</f>
        <v>0</v>
      </c>
      <c r="J7" s="41">
        <f t="shared" si="4"/>
        <v>0</v>
      </c>
      <c r="K7" s="42">
        <f>COUNTIF(Vertices[Betweenness Centrality], "&gt;= " &amp; J7) - COUNTIF(Vertices[Betweenness Centrality], "&gt;=" &amp; J8)</f>
        <v>0</v>
      </c>
      <c r="L7" s="41">
        <f t="shared" si="5"/>
        <v>0</v>
      </c>
      <c r="M7" s="42">
        <f>COUNTIF(Vertices[Closeness Centrality], "&gt;= " &amp; L7) - COUNTIF(Vertices[Closeness Centrality], "&gt;=" &amp; L8)</f>
        <v>0</v>
      </c>
      <c r="N7" s="41">
        <f t="shared" si="6"/>
        <v>0</v>
      </c>
      <c r="O7" s="42">
        <f>COUNTIF(Vertices[Eigenvector Centrality], "&gt;= " &amp; N7) - COUNTIF(Vertices[Eigenvector Centrality], "&gt;=" &amp; N8)</f>
        <v>0</v>
      </c>
      <c r="P7" s="41">
        <f t="shared" si="7"/>
        <v>0</v>
      </c>
      <c r="Q7" s="42">
        <f>COUNTIF(Vertices[PageRank], "&gt;= " &amp; P7) - COUNTIF(Vertices[PageRank], "&gt;=" &amp; P8)</f>
        <v>0</v>
      </c>
      <c r="R7" s="41">
        <f t="shared" si="8"/>
        <v>0</v>
      </c>
      <c r="S7" s="46">
        <f>COUNTIF(Vertices[Clustering Coefficient], "&gt;= " &amp; R7) - COUNTIF(Vertices[Clustering Coefficient], "&gt;=" &amp; R8)</f>
        <v>0</v>
      </c>
      <c r="T7" s="41" t="e">
        <f t="shared" ca="1" si="9"/>
        <v>#REF!</v>
      </c>
      <c r="U7" s="42" t="e">
        <f t="shared" ca="1" si="0"/>
        <v>#REF!</v>
      </c>
    </row>
    <row r="8" spans="1:24" x14ac:dyDescent="0.25">
      <c r="A8" s="36"/>
      <c r="B8" s="36"/>
      <c r="D8" s="34">
        <f t="shared" si="1"/>
        <v>0</v>
      </c>
      <c r="E8" s="3">
        <f>COUNTIF(Vertices[Degree], "&gt;= " &amp; D8) - COUNTIF(Vertices[Degree], "&gt;=" &amp; D9)</f>
        <v>0</v>
      </c>
      <c r="F8" s="39">
        <f t="shared" si="2"/>
        <v>0</v>
      </c>
      <c r="G8" s="40">
        <f>COUNTIF(Vertices[In-Degree], "&gt;= " &amp; F8) - COUNTIF(Vertices[In-Degree], "&gt;=" &amp; F9)</f>
        <v>0</v>
      </c>
      <c r="H8" s="39">
        <f t="shared" si="3"/>
        <v>0</v>
      </c>
      <c r="I8" s="40">
        <f>COUNTIF(Vertices[Out-Degree], "&gt;= " &amp; H8) - COUNTIF(Vertices[Out-Degree], "&gt;=" &amp; H9)</f>
        <v>0</v>
      </c>
      <c r="J8" s="39">
        <f t="shared" si="4"/>
        <v>0</v>
      </c>
      <c r="K8" s="40">
        <f>COUNTIF(Vertices[Betweenness Centrality], "&gt;= " &amp; J8) - COUNTIF(Vertices[Betweenness Centrality], "&gt;=" &amp; J9)</f>
        <v>0</v>
      </c>
      <c r="L8" s="39">
        <f t="shared" si="5"/>
        <v>0</v>
      </c>
      <c r="M8" s="40">
        <f>COUNTIF(Vertices[Closeness Centrality], "&gt;= " &amp; L8) - COUNTIF(Vertices[Closeness Centrality], "&gt;=" &amp; L9)</f>
        <v>0</v>
      </c>
      <c r="N8" s="39">
        <f t="shared" si="6"/>
        <v>0</v>
      </c>
      <c r="O8" s="40">
        <f>COUNTIF(Vertices[Eigenvector Centrality], "&gt;= " &amp; N8) - COUNTIF(Vertices[Eigenvector Centrality], "&gt;=" &amp; N9)</f>
        <v>0</v>
      </c>
      <c r="P8" s="39">
        <f t="shared" si="7"/>
        <v>0</v>
      </c>
      <c r="Q8" s="40">
        <f>COUNTIF(Vertices[PageRank], "&gt;= " &amp; P8) - COUNTIF(Vertices[PageRank], "&gt;=" &amp; P9)</f>
        <v>0</v>
      </c>
      <c r="R8" s="39">
        <f t="shared" si="8"/>
        <v>0</v>
      </c>
      <c r="S8" s="45">
        <f>COUNTIF(Vertices[Clustering Coefficient], "&gt;= " &amp; R8) - COUNTIF(Vertices[Clustering Coefficient], "&gt;=" &amp; R9)</f>
        <v>0</v>
      </c>
      <c r="T8" s="39" t="e">
        <f t="shared" ca="1" si="9"/>
        <v>#REF!</v>
      </c>
      <c r="U8" s="40" t="e">
        <f t="shared" ca="1" si="0"/>
        <v>#REF!</v>
      </c>
    </row>
    <row r="9" spans="1:24" x14ac:dyDescent="0.25">
      <c r="A9" s="36"/>
      <c r="B9" s="36"/>
      <c r="D9" s="34">
        <f t="shared" si="1"/>
        <v>0</v>
      </c>
      <c r="E9" s="3">
        <f>COUNTIF(Vertices[Degree], "&gt;= " &amp; D9) - COUNTIF(Vertices[Degree], "&gt;=" &amp; D10)</f>
        <v>0</v>
      </c>
      <c r="F9" s="41">
        <f t="shared" si="2"/>
        <v>0</v>
      </c>
      <c r="G9" s="42">
        <f>COUNTIF(Vertices[In-Degree], "&gt;= " &amp; F9) - COUNTIF(Vertices[In-Degree], "&gt;=" &amp; F10)</f>
        <v>0</v>
      </c>
      <c r="H9" s="41">
        <f t="shared" si="3"/>
        <v>0</v>
      </c>
      <c r="I9" s="42">
        <f>COUNTIF(Vertices[Out-Degree], "&gt;= " &amp; H9) - COUNTIF(Vertices[Out-Degree], "&gt;=" &amp; H10)</f>
        <v>0</v>
      </c>
      <c r="J9" s="41">
        <f t="shared" si="4"/>
        <v>0</v>
      </c>
      <c r="K9" s="42">
        <f>COUNTIF(Vertices[Betweenness Centrality], "&gt;= " &amp; J9) - COUNTIF(Vertices[Betweenness Centrality], "&gt;=" &amp; J10)</f>
        <v>0</v>
      </c>
      <c r="L9" s="41">
        <f t="shared" si="5"/>
        <v>0</v>
      </c>
      <c r="M9" s="42">
        <f>COUNTIF(Vertices[Closeness Centrality], "&gt;= " &amp; L9) - COUNTIF(Vertices[Closeness Centrality], "&gt;=" &amp; L10)</f>
        <v>0</v>
      </c>
      <c r="N9" s="41">
        <f t="shared" si="6"/>
        <v>0</v>
      </c>
      <c r="O9" s="42">
        <f>COUNTIF(Vertices[Eigenvector Centrality], "&gt;= " &amp; N9) - COUNTIF(Vertices[Eigenvector Centrality], "&gt;=" &amp; N10)</f>
        <v>0</v>
      </c>
      <c r="P9" s="41">
        <f t="shared" si="7"/>
        <v>0</v>
      </c>
      <c r="Q9" s="42">
        <f>COUNTIF(Vertices[PageRank], "&gt;= " &amp; P9) - COUNTIF(Vertices[PageRank], "&gt;=" &amp; P10)</f>
        <v>0</v>
      </c>
      <c r="R9" s="41">
        <f t="shared" si="8"/>
        <v>0</v>
      </c>
      <c r="S9" s="46">
        <f>COUNTIF(Vertices[Clustering Coefficient], "&gt;= " &amp; R9) - COUNTIF(Vertices[Clustering Coefficient], "&gt;=" &amp; R10)</f>
        <v>0</v>
      </c>
      <c r="T9" s="41" t="e">
        <f t="shared" ca="1" si="9"/>
        <v>#REF!</v>
      </c>
      <c r="U9" s="42" t="e">
        <f t="shared" ca="1" si="0"/>
        <v>#REF!</v>
      </c>
    </row>
    <row r="10" spans="1:24" x14ac:dyDescent="0.25">
      <c r="A10" s="36"/>
      <c r="B10" s="36"/>
      <c r="D10" s="34">
        <f t="shared" si="1"/>
        <v>0</v>
      </c>
      <c r="E10" s="3">
        <f>COUNTIF(Vertices[Degree], "&gt;= " &amp; D10) - COUNTIF(Vertices[Degree], "&gt;=" &amp; D11)</f>
        <v>0</v>
      </c>
      <c r="F10" s="39">
        <f t="shared" si="2"/>
        <v>0</v>
      </c>
      <c r="G10" s="40">
        <f>COUNTIF(Vertices[In-Degree], "&gt;= " &amp; F10) - COUNTIF(Vertices[In-Degree], "&gt;=" &amp; F11)</f>
        <v>0</v>
      </c>
      <c r="H10" s="39">
        <f t="shared" si="3"/>
        <v>0</v>
      </c>
      <c r="I10" s="40">
        <f>COUNTIF(Vertices[Out-Degree], "&gt;= " &amp; H10) - COUNTIF(Vertices[Out-Degree], "&gt;=" &amp; H11)</f>
        <v>0</v>
      </c>
      <c r="J10" s="39">
        <f t="shared" si="4"/>
        <v>0</v>
      </c>
      <c r="K10" s="40">
        <f>COUNTIF(Vertices[Betweenness Centrality], "&gt;= " &amp; J10) - COUNTIF(Vertices[Betweenness Centrality], "&gt;=" &amp; J11)</f>
        <v>0</v>
      </c>
      <c r="L10" s="39">
        <f t="shared" si="5"/>
        <v>0</v>
      </c>
      <c r="M10" s="40">
        <f>COUNTIF(Vertices[Closeness Centrality], "&gt;= " &amp; L10) - COUNTIF(Vertices[Closeness Centrality], "&gt;=" &amp; L11)</f>
        <v>0</v>
      </c>
      <c r="N10" s="39">
        <f t="shared" si="6"/>
        <v>0</v>
      </c>
      <c r="O10" s="40">
        <f>COUNTIF(Vertices[Eigenvector Centrality], "&gt;= " &amp; N10) - COUNTIF(Vertices[Eigenvector Centrality], "&gt;=" &amp; N11)</f>
        <v>0</v>
      </c>
      <c r="P10" s="39">
        <f t="shared" si="7"/>
        <v>0</v>
      </c>
      <c r="Q10" s="40">
        <f>COUNTIF(Vertices[PageRank], "&gt;= " &amp; P10) - COUNTIF(Vertices[PageRank], "&gt;=" &amp; P11)</f>
        <v>0</v>
      </c>
      <c r="R10" s="39">
        <f t="shared" si="8"/>
        <v>0</v>
      </c>
      <c r="S10" s="45">
        <f>COUNTIF(Vertices[Clustering Coefficient], "&gt;= " &amp; R10) - COUNTIF(Vertices[Clustering Coefficient], "&gt;=" &amp; R11)</f>
        <v>0</v>
      </c>
      <c r="T10" s="39" t="e">
        <f t="shared" ca="1" si="9"/>
        <v>#REF!</v>
      </c>
      <c r="U10" s="40" t="e">
        <f t="shared" ca="1" si="0"/>
        <v>#REF!</v>
      </c>
    </row>
    <row r="11" spans="1:24" x14ac:dyDescent="0.25">
      <c r="A11" s="36"/>
      <c r="B11" s="36"/>
      <c r="D11" s="34">
        <f t="shared" si="1"/>
        <v>0</v>
      </c>
      <c r="E11" s="3">
        <f>COUNTIF(Vertices[Degree], "&gt;= " &amp; D11) - COUNTIF(Vertices[Degree], "&gt;=" &amp; D12)</f>
        <v>0</v>
      </c>
      <c r="F11" s="41">
        <f t="shared" si="2"/>
        <v>0</v>
      </c>
      <c r="G11" s="42">
        <f>COUNTIF(Vertices[In-Degree], "&gt;= " &amp; F11) - COUNTIF(Vertices[In-Degree], "&gt;=" &amp; F12)</f>
        <v>0</v>
      </c>
      <c r="H11" s="41">
        <f t="shared" si="3"/>
        <v>0</v>
      </c>
      <c r="I11" s="42">
        <f>COUNTIF(Vertices[Out-Degree], "&gt;= " &amp; H11) - COUNTIF(Vertices[Out-Degree], "&gt;=" &amp; H12)</f>
        <v>0</v>
      </c>
      <c r="J11" s="41">
        <f t="shared" si="4"/>
        <v>0</v>
      </c>
      <c r="K11" s="42">
        <f>COUNTIF(Vertices[Betweenness Centrality], "&gt;= " &amp; J11) - COUNTIF(Vertices[Betweenness Centrality], "&gt;=" &amp; J12)</f>
        <v>0</v>
      </c>
      <c r="L11" s="41">
        <f t="shared" si="5"/>
        <v>0</v>
      </c>
      <c r="M11" s="42">
        <f>COUNTIF(Vertices[Closeness Centrality], "&gt;= " &amp; L11) - COUNTIF(Vertices[Closeness Centrality], "&gt;=" &amp; L12)</f>
        <v>0</v>
      </c>
      <c r="N11" s="41">
        <f t="shared" si="6"/>
        <v>0</v>
      </c>
      <c r="O11" s="42">
        <f>COUNTIF(Vertices[Eigenvector Centrality], "&gt;= " &amp; N11) - COUNTIF(Vertices[Eigenvector Centrality], "&gt;=" &amp; N12)</f>
        <v>0</v>
      </c>
      <c r="P11" s="41">
        <f t="shared" si="7"/>
        <v>0</v>
      </c>
      <c r="Q11" s="42">
        <f>COUNTIF(Vertices[PageRank], "&gt;= " &amp; P11) - COUNTIF(Vertices[PageRank], "&gt;=" &amp; P12)</f>
        <v>0</v>
      </c>
      <c r="R11" s="41">
        <f t="shared" si="8"/>
        <v>0</v>
      </c>
      <c r="S11" s="46">
        <f>COUNTIF(Vertices[Clustering Coefficient], "&gt;= " &amp; R11) - COUNTIF(Vertices[Clustering Coefficient], "&gt;=" &amp; R12)</f>
        <v>0</v>
      </c>
      <c r="T11" s="41" t="e">
        <f t="shared" ca="1" si="9"/>
        <v>#REF!</v>
      </c>
      <c r="U11" s="42" t="e">
        <f t="shared" ca="1" si="0"/>
        <v>#REF!</v>
      </c>
    </row>
    <row r="12" spans="1:24" x14ac:dyDescent="0.25">
      <c r="A12" s="36"/>
      <c r="B12" s="36"/>
      <c r="D12" s="34">
        <f t="shared" si="1"/>
        <v>0</v>
      </c>
      <c r="E12" s="3">
        <f>COUNTIF(Vertices[Degree], "&gt;= " &amp; D12) - COUNTIF(Vertices[Degree], "&gt;=" &amp; D13)</f>
        <v>0</v>
      </c>
      <c r="F12" s="39">
        <f t="shared" si="2"/>
        <v>0</v>
      </c>
      <c r="G12" s="40">
        <f>COUNTIF(Vertices[In-Degree], "&gt;= " &amp; F12) - COUNTIF(Vertices[In-Degree], "&gt;=" &amp; F13)</f>
        <v>0</v>
      </c>
      <c r="H12" s="39">
        <f t="shared" si="3"/>
        <v>0</v>
      </c>
      <c r="I12" s="40">
        <f>COUNTIF(Vertices[Out-Degree], "&gt;= " &amp; H12) - COUNTIF(Vertices[Out-Degree], "&gt;=" &amp; H13)</f>
        <v>0</v>
      </c>
      <c r="J12" s="39">
        <f t="shared" si="4"/>
        <v>0</v>
      </c>
      <c r="K12" s="40">
        <f>COUNTIF(Vertices[Betweenness Centrality], "&gt;= " &amp; J12) - COUNTIF(Vertices[Betweenness Centrality], "&gt;=" &amp; J13)</f>
        <v>0</v>
      </c>
      <c r="L12" s="39">
        <f t="shared" si="5"/>
        <v>0</v>
      </c>
      <c r="M12" s="40">
        <f>COUNTIF(Vertices[Closeness Centrality], "&gt;= " &amp; L12) - COUNTIF(Vertices[Closeness Centrality], "&gt;=" &amp; L13)</f>
        <v>0</v>
      </c>
      <c r="N12" s="39">
        <f t="shared" si="6"/>
        <v>0</v>
      </c>
      <c r="O12" s="40">
        <f>COUNTIF(Vertices[Eigenvector Centrality], "&gt;= " &amp; N12) - COUNTIF(Vertices[Eigenvector Centrality], "&gt;=" &amp; N13)</f>
        <v>0</v>
      </c>
      <c r="P12" s="39">
        <f t="shared" si="7"/>
        <v>0</v>
      </c>
      <c r="Q12" s="40">
        <f>COUNTIF(Vertices[PageRank], "&gt;= " &amp; P12) - COUNTIF(Vertices[PageRank], "&gt;=" &amp; P13)</f>
        <v>0</v>
      </c>
      <c r="R12" s="39">
        <f t="shared" si="8"/>
        <v>0</v>
      </c>
      <c r="S12" s="45">
        <f>COUNTIF(Vertices[Clustering Coefficient], "&gt;= " &amp; R12) - COUNTIF(Vertices[Clustering Coefficient], "&gt;=" &amp; R13)</f>
        <v>0</v>
      </c>
      <c r="T12" s="39" t="e">
        <f t="shared" ca="1" si="9"/>
        <v>#REF!</v>
      </c>
      <c r="U12" s="40" t="e">
        <f t="shared" ca="1" si="0"/>
        <v>#REF!</v>
      </c>
    </row>
    <row r="13" spans="1:24" x14ac:dyDescent="0.25">
      <c r="A13" s="36"/>
      <c r="B13" s="36"/>
      <c r="D13" s="34">
        <f t="shared" si="1"/>
        <v>0</v>
      </c>
      <c r="E13" s="3">
        <f>COUNTIF(Vertices[Degree], "&gt;= " &amp; D13) - COUNTIF(Vertices[Degree], "&gt;=" &amp; D14)</f>
        <v>0</v>
      </c>
      <c r="F13" s="41">
        <f t="shared" si="2"/>
        <v>0</v>
      </c>
      <c r="G13" s="42">
        <f>COUNTIF(Vertices[In-Degree], "&gt;= " &amp; F13) - COUNTIF(Vertices[In-Degree], "&gt;=" &amp; F14)</f>
        <v>0</v>
      </c>
      <c r="H13" s="41">
        <f t="shared" si="3"/>
        <v>0</v>
      </c>
      <c r="I13" s="42">
        <f>COUNTIF(Vertices[Out-Degree], "&gt;= " &amp; H13) - COUNTIF(Vertices[Out-Degree], "&gt;=" &amp; H14)</f>
        <v>0</v>
      </c>
      <c r="J13" s="41">
        <f t="shared" si="4"/>
        <v>0</v>
      </c>
      <c r="K13" s="42">
        <f>COUNTIF(Vertices[Betweenness Centrality], "&gt;= " &amp; J13) - COUNTIF(Vertices[Betweenness Centrality], "&gt;=" &amp; J14)</f>
        <v>0</v>
      </c>
      <c r="L13" s="41">
        <f t="shared" si="5"/>
        <v>0</v>
      </c>
      <c r="M13" s="42">
        <f>COUNTIF(Vertices[Closeness Centrality], "&gt;= " &amp; L13) - COUNTIF(Vertices[Closeness Centrality], "&gt;=" &amp; L14)</f>
        <v>0</v>
      </c>
      <c r="N13" s="41">
        <f t="shared" si="6"/>
        <v>0</v>
      </c>
      <c r="O13" s="42">
        <f>COUNTIF(Vertices[Eigenvector Centrality], "&gt;= " &amp; N13) - COUNTIF(Vertices[Eigenvector Centrality], "&gt;=" &amp; N14)</f>
        <v>0</v>
      </c>
      <c r="P13" s="41">
        <f t="shared" si="7"/>
        <v>0</v>
      </c>
      <c r="Q13" s="42">
        <f>COUNTIF(Vertices[PageRank], "&gt;= " &amp; P13) - COUNTIF(Vertices[PageRank], "&gt;=" &amp; P14)</f>
        <v>0</v>
      </c>
      <c r="R13" s="41">
        <f t="shared" si="8"/>
        <v>0</v>
      </c>
      <c r="S13" s="46">
        <f>COUNTIF(Vertices[Clustering Coefficient], "&gt;= " &amp; R13) - COUNTIF(Vertices[Clustering Coefficient], "&gt;=" &amp; R14)</f>
        <v>0</v>
      </c>
      <c r="T13" s="41" t="e">
        <f t="shared" ca="1" si="9"/>
        <v>#REF!</v>
      </c>
      <c r="U13" s="42" t="e">
        <f t="shared" ca="1" si="0"/>
        <v>#REF!</v>
      </c>
    </row>
    <row r="14" spans="1:24" x14ac:dyDescent="0.25">
      <c r="A14" s="36"/>
      <c r="B14" s="36"/>
      <c r="D14" s="34">
        <f t="shared" si="1"/>
        <v>0</v>
      </c>
      <c r="E14" s="3">
        <f>COUNTIF(Vertices[Degree], "&gt;= " &amp; D14) - COUNTIF(Vertices[Degree], "&gt;=" &amp; D15)</f>
        <v>0</v>
      </c>
      <c r="F14" s="39">
        <f t="shared" si="2"/>
        <v>0</v>
      </c>
      <c r="G14" s="40">
        <f>COUNTIF(Vertices[In-Degree], "&gt;= " &amp; F14) - COUNTIF(Vertices[In-Degree], "&gt;=" &amp; F15)</f>
        <v>0</v>
      </c>
      <c r="H14" s="39">
        <f t="shared" si="3"/>
        <v>0</v>
      </c>
      <c r="I14" s="40">
        <f>COUNTIF(Vertices[Out-Degree], "&gt;= " &amp; H14) - COUNTIF(Vertices[Out-Degree], "&gt;=" &amp; H15)</f>
        <v>0</v>
      </c>
      <c r="J14" s="39">
        <f t="shared" si="4"/>
        <v>0</v>
      </c>
      <c r="K14" s="40">
        <f>COUNTIF(Vertices[Betweenness Centrality], "&gt;= " &amp; J14) - COUNTIF(Vertices[Betweenness Centrality], "&gt;=" &amp; J15)</f>
        <v>0</v>
      </c>
      <c r="L14" s="39">
        <f t="shared" si="5"/>
        <v>0</v>
      </c>
      <c r="M14" s="40">
        <f>COUNTIF(Vertices[Closeness Centrality], "&gt;= " &amp; L14) - COUNTIF(Vertices[Closeness Centrality], "&gt;=" &amp; L15)</f>
        <v>0</v>
      </c>
      <c r="N14" s="39">
        <f t="shared" si="6"/>
        <v>0</v>
      </c>
      <c r="O14" s="40">
        <f>COUNTIF(Vertices[Eigenvector Centrality], "&gt;= " &amp; N14) - COUNTIF(Vertices[Eigenvector Centrality], "&gt;=" &amp; N15)</f>
        <v>0</v>
      </c>
      <c r="P14" s="39">
        <f t="shared" si="7"/>
        <v>0</v>
      </c>
      <c r="Q14" s="40">
        <f>COUNTIF(Vertices[PageRank], "&gt;= " &amp; P14) - COUNTIF(Vertices[PageRank], "&gt;=" &amp; P15)</f>
        <v>0</v>
      </c>
      <c r="R14" s="39">
        <f t="shared" si="8"/>
        <v>0</v>
      </c>
      <c r="S14" s="45">
        <f>COUNTIF(Vertices[Clustering Coefficient], "&gt;= " &amp; R14) - COUNTIF(Vertices[Clustering Coefficient], "&gt;=" &amp; R15)</f>
        <v>0</v>
      </c>
      <c r="T14" s="39" t="e">
        <f t="shared" ca="1" si="9"/>
        <v>#REF!</v>
      </c>
      <c r="U14" s="40" t="e">
        <f t="shared" ca="1" si="0"/>
        <v>#REF!</v>
      </c>
    </row>
    <row r="15" spans="1:24" x14ac:dyDescent="0.25">
      <c r="A15" s="36"/>
      <c r="B15" s="36"/>
      <c r="D15" s="34">
        <f t="shared" si="1"/>
        <v>0</v>
      </c>
      <c r="E15" s="3">
        <f>COUNTIF(Vertices[Degree], "&gt;= " &amp; D15) - COUNTIF(Vertices[Degree], "&gt;=" &amp; D16)</f>
        <v>0</v>
      </c>
      <c r="F15" s="41">
        <f t="shared" si="2"/>
        <v>0</v>
      </c>
      <c r="G15" s="42">
        <f>COUNTIF(Vertices[In-Degree], "&gt;= " &amp; F15) - COUNTIF(Vertices[In-Degree], "&gt;=" &amp; F16)</f>
        <v>0</v>
      </c>
      <c r="H15" s="41">
        <f t="shared" si="3"/>
        <v>0</v>
      </c>
      <c r="I15" s="42">
        <f>COUNTIF(Vertices[Out-Degree], "&gt;= " &amp; H15) - COUNTIF(Vertices[Out-Degree], "&gt;=" &amp; H16)</f>
        <v>0</v>
      </c>
      <c r="J15" s="41">
        <f t="shared" si="4"/>
        <v>0</v>
      </c>
      <c r="K15" s="42">
        <f>COUNTIF(Vertices[Betweenness Centrality], "&gt;= " &amp; J15) - COUNTIF(Vertices[Betweenness Centrality], "&gt;=" &amp; J16)</f>
        <v>0</v>
      </c>
      <c r="L15" s="41">
        <f t="shared" si="5"/>
        <v>0</v>
      </c>
      <c r="M15" s="42">
        <f>COUNTIF(Vertices[Closeness Centrality], "&gt;= " &amp; L15) - COUNTIF(Vertices[Closeness Centrality], "&gt;=" &amp; L16)</f>
        <v>0</v>
      </c>
      <c r="N15" s="41">
        <f t="shared" si="6"/>
        <v>0</v>
      </c>
      <c r="O15" s="42">
        <f>COUNTIF(Vertices[Eigenvector Centrality], "&gt;= " &amp; N15) - COUNTIF(Vertices[Eigenvector Centrality], "&gt;=" &amp; N16)</f>
        <v>0</v>
      </c>
      <c r="P15" s="41">
        <f t="shared" si="7"/>
        <v>0</v>
      </c>
      <c r="Q15" s="42">
        <f>COUNTIF(Vertices[PageRank], "&gt;= " &amp; P15) - COUNTIF(Vertices[PageRank], "&gt;=" &amp; P16)</f>
        <v>0</v>
      </c>
      <c r="R15" s="41">
        <f t="shared" si="8"/>
        <v>0</v>
      </c>
      <c r="S15" s="46">
        <f>COUNTIF(Vertices[Clustering Coefficient], "&gt;= " &amp; R15) - COUNTIF(Vertices[Clustering Coefficient], "&gt;=" &amp; R16)</f>
        <v>0</v>
      </c>
      <c r="T15" s="41" t="e">
        <f t="shared" ca="1" si="9"/>
        <v>#REF!</v>
      </c>
      <c r="U15" s="42" t="e">
        <f t="shared" ca="1" si="0"/>
        <v>#REF!</v>
      </c>
    </row>
    <row r="16" spans="1:24" x14ac:dyDescent="0.25">
      <c r="A16" s="36"/>
      <c r="B16" s="36"/>
      <c r="D16" s="34">
        <f t="shared" si="1"/>
        <v>0</v>
      </c>
      <c r="E16" s="3">
        <f>COUNTIF(Vertices[Degree], "&gt;= " &amp; D16) - COUNTIF(Vertices[Degree], "&gt;=" &amp; D17)</f>
        <v>0</v>
      </c>
      <c r="F16" s="39">
        <f t="shared" si="2"/>
        <v>0</v>
      </c>
      <c r="G16" s="40">
        <f>COUNTIF(Vertices[In-Degree], "&gt;= " &amp; F16) - COUNTIF(Vertices[In-Degree], "&gt;=" &amp; F17)</f>
        <v>0</v>
      </c>
      <c r="H16" s="39">
        <f t="shared" si="3"/>
        <v>0</v>
      </c>
      <c r="I16" s="40">
        <f>COUNTIF(Vertices[Out-Degree], "&gt;= " &amp; H16) - COUNTIF(Vertices[Out-Degree], "&gt;=" &amp; H17)</f>
        <v>0</v>
      </c>
      <c r="J16" s="39">
        <f t="shared" si="4"/>
        <v>0</v>
      </c>
      <c r="K16" s="40">
        <f>COUNTIF(Vertices[Betweenness Centrality], "&gt;= " &amp; J16) - COUNTIF(Vertices[Betweenness Centrality], "&gt;=" &amp; J17)</f>
        <v>0</v>
      </c>
      <c r="L16" s="39">
        <f t="shared" si="5"/>
        <v>0</v>
      </c>
      <c r="M16" s="40">
        <f>COUNTIF(Vertices[Closeness Centrality], "&gt;= " &amp; L16) - COUNTIF(Vertices[Closeness Centrality], "&gt;=" &amp; L17)</f>
        <v>0</v>
      </c>
      <c r="N16" s="39">
        <f t="shared" si="6"/>
        <v>0</v>
      </c>
      <c r="O16" s="40">
        <f>COUNTIF(Vertices[Eigenvector Centrality], "&gt;= " &amp; N16) - COUNTIF(Vertices[Eigenvector Centrality], "&gt;=" &amp; N17)</f>
        <v>0</v>
      </c>
      <c r="P16" s="39">
        <f t="shared" si="7"/>
        <v>0</v>
      </c>
      <c r="Q16" s="40">
        <f>COUNTIF(Vertices[PageRank], "&gt;= " &amp; P16) - COUNTIF(Vertices[PageRank], "&gt;=" &amp; P17)</f>
        <v>0</v>
      </c>
      <c r="R16" s="39">
        <f t="shared" si="8"/>
        <v>0</v>
      </c>
      <c r="S16" s="45">
        <f>COUNTIF(Vertices[Clustering Coefficient], "&gt;= " &amp; R16) - COUNTIF(Vertices[Clustering Coefficient], "&gt;=" &amp; R17)</f>
        <v>0</v>
      </c>
      <c r="T16" s="39" t="e">
        <f t="shared" ca="1" si="9"/>
        <v>#REF!</v>
      </c>
      <c r="U16" s="40" t="e">
        <f t="shared" ca="1" si="0"/>
        <v>#REF!</v>
      </c>
    </row>
    <row r="17" spans="1:21" x14ac:dyDescent="0.25">
      <c r="A17" s="36"/>
      <c r="B17" s="36"/>
      <c r="D17" s="34">
        <f t="shared" si="1"/>
        <v>0</v>
      </c>
      <c r="E17" s="3">
        <f>COUNTIF(Vertices[Degree], "&gt;= " &amp; D17) - COUNTIF(Vertices[Degree], "&gt;=" &amp; D18)</f>
        <v>0</v>
      </c>
      <c r="F17" s="41">
        <f t="shared" si="2"/>
        <v>0</v>
      </c>
      <c r="G17" s="42">
        <f>COUNTIF(Vertices[In-Degree], "&gt;= " &amp; F17) - COUNTIF(Vertices[In-Degree], "&gt;=" &amp; F18)</f>
        <v>0</v>
      </c>
      <c r="H17" s="41">
        <f t="shared" si="3"/>
        <v>0</v>
      </c>
      <c r="I17" s="42">
        <f>COUNTIF(Vertices[Out-Degree], "&gt;= " &amp; H17) - COUNTIF(Vertices[Out-Degree], "&gt;=" &amp; H18)</f>
        <v>0</v>
      </c>
      <c r="J17" s="41">
        <f t="shared" si="4"/>
        <v>0</v>
      </c>
      <c r="K17" s="42">
        <f>COUNTIF(Vertices[Betweenness Centrality], "&gt;= " &amp; J17) - COUNTIF(Vertices[Betweenness Centrality], "&gt;=" &amp; J18)</f>
        <v>0</v>
      </c>
      <c r="L17" s="41">
        <f t="shared" si="5"/>
        <v>0</v>
      </c>
      <c r="M17" s="42">
        <f>COUNTIF(Vertices[Closeness Centrality], "&gt;= " &amp; L17) - COUNTIF(Vertices[Closeness Centrality], "&gt;=" &amp; L18)</f>
        <v>0</v>
      </c>
      <c r="N17" s="41">
        <f t="shared" si="6"/>
        <v>0</v>
      </c>
      <c r="O17" s="42">
        <f>COUNTIF(Vertices[Eigenvector Centrality], "&gt;= " &amp; N17) - COUNTIF(Vertices[Eigenvector Centrality], "&gt;=" &amp; N18)</f>
        <v>0</v>
      </c>
      <c r="P17" s="41">
        <f t="shared" si="7"/>
        <v>0</v>
      </c>
      <c r="Q17" s="42">
        <f>COUNTIF(Vertices[PageRank], "&gt;= " &amp; P17) - COUNTIF(Vertices[PageRank], "&gt;=" &amp; P18)</f>
        <v>0</v>
      </c>
      <c r="R17" s="41">
        <f t="shared" si="8"/>
        <v>0</v>
      </c>
      <c r="S17" s="46">
        <f>COUNTIF(Vertices[Clustering Coefficient], "&gt;= " &amp; R17) - COUNTIF(Vertices[Clustering Coefficient], "&gt;=" &amp; R18)</f>
        <v>0</v>
      </c>
      <c r="T17" s="41" t="e">
        <f t="shared" ca="1" si="9"/>
        <v>#REF!</v>
      </c>
      <c r="U17" s="42" t="e">
        <f t="shared" ca="1" si="0"/>
        <v>#REF!</v>
      </c>
    </row>
    <row r="18" spans="1:21" x14ac:dyDescent="0.25">
      <c r="A18" s="36"/>
      <c r="B18" s="36"/>
      <c r="D18" s="34">
        <f t="shared" si="1"/>
        <v>0</v>
      </c>
      <c r="E18" s="3">
        <f>COUNTIF(Vertices[Degree], "&gt;= " &amp; D18) - COUNTIF(Vertices[Degree], "&gt;=" &amp; D19)</f>
        <v>0</v>
      </c>
      <c r="F18" s="39">
        <f t="shared" si="2"/>
        <v>0</v>
      </c>
      <c r="G18" s="40">
        <f>COUNTIF(Vertices[In-Degree], "&gt;= " &amp; F18) - COUNTIF(Vertices[In-Degree], "&gt;=" &amp; F19)</f>
        <v>0</v>
      </c>
      <c r="H18" s="39">
        <f t="shared" si="3"/>
        <v>0</v>
      </c>
      <c r="I18" s="40">
        <f>COUNTIF(Vertices[Out-Degree], "&gt;= " &amp; H18) - COUNTIF(Vertices[Out-Degree], "&gt;=" &amp; H19)</f>
        <v>0</v>
      </c>
      <c r="J18" s="39">
        <f t="shared" si="4"/>
        <v>0</v>
      </c>
      <c r="K18" s="40">
        <f>COUNTIF(Vertices[Betweenness Centrality], "&gt;= " &amp; J18) - COUNTIF(Vertices[Betweenness Centrality], "&gt;=" &amp; J19)</f>
        <v>0</v>
      </c>
      <c r="L18" s="39">
        <f t="shared" si="5"/>
        <v>0</v>
      </c>
      <c r="M18" s="40">
        <f>COUNTIF(Vertices[Closeness Centrality], "&gt;= " &amp; L18) - COUNTIF(Vertices[Closeness Centrality], "&gt;=" &amp; L19)</f>
        <v>0</v>
      </c>
      <c r="N18" s="39">
        <f t="shared" si="6"/>
        <v>0</v>
      </c>
      <c r="O18" s="40">
        <f>COUNTIF(Vertices[Eigenvector Centrality], "&gt;= " &amp; N18) - COUNTIF(Vertices[Eigenvector Centrality], "&gt;=" &amp; N19)</f>
        <v>0</v>
      </c>
      <c r="P18" s="39">
        <f t="shared" si="7"/>
        <v>0</v>
      </c>
      <c r="Q18" s="40">
        <f>COUNTIF(Vertices[PageRank], "&gt;= " &amp; P18) - COUNTIF(Vertices[PageRank], "&gt;=" &amp; P19)</f>
        <v>0</v>
      </c>
      <c r="R18" s="39">
        <f t="shared" si="8"/>
        <v>0</v>
      </c>
      <c r="S18" s="45">
        <f>COUNTIF(Vertices[Clustering Coefficient], "&gt;= " &amp; R18) - COUNTIF(Vertices[Clustering Coefficient], "&gt;=" &amp; R19)</f>
        <v>0</v>
      </c>
      <c r="T18" s="39" t="e">
        <f t="shared" ca="1" si="9"/>
        <v>#REF!</v>
      </c>
      <c r="U18" s="40" t="e">
        <f t="shared" ca="1" si="0"/>
        <v>#REF!</v>
      </c>
    </row>
    <row r="19" spans="1:21" x14ac:dyDescent="0.25">
      <c r="A19" s="36"/>
      <c r="B19" s="36"/>
      <c r="D19" s="34">
        <f t="shared" si="1"/>
        <v>0</v>
      </c>
      <c r="E19" s="3">
        <f>COUNTIF(Vertices[Degree], "&gt;= " &amp; D19) - COUNTIF(Vertices[Degree], "&gt;=" &amp; D20)</f>
        <v>0</v>
      </c>
      <c r="F19" s="41">
        <f t="shared" si="2"/>
        <v>0</v>
      </c>
      <c r="G19" s="42">
        <f>COUNTIF(Vertices[In-Degree], "&gt;= " &amp; F19) - COUNTIF(Vertices[In-Degree], "&gt;=" &amp; F20)</f>
        <v>0</v>
      </c>
      <c r="H19" s="41">
        <f t="shared" si="3"/>
        <v>0</v>
      </c>
      <c r="I19" s="42">
        <f>COUNTIF(Vertices[Out-Degree], "&gt;= " &amp; H19) - COUNTIF(Vertices[Out-Degree], "&gt;=" &amp; H20)</f>
        <v>0</v>
      </c>
      <c r="J19" s="41">
        <f t="shared" si="4"/>
        <v>0</v>
      </c>
      <c r="K19" s="42">
        <f>COUNTIF(Vertices[Betweenness Centrality], "&gt;= " &amp; J19) - COUNTIF(Vertices[Betweenness Centrality], "&gt;=" &amp; J20)</f>
        <v>0</v>
      </c>
      <c r="L19" s="41">
        <f t="shared" si="5"/>
        <v>0</v>
      </c>
      <c r="M19" s="42">
        <f>COUNTIF(Vertices[Closeness Centrality], "&gt;= " &amp; L19) - COUNTIF(Vertices[Closeness Centrality], "&gt;=" &amp; L20)</f>
        <v>0</v>
      </c>
      <c r="N19" s="41">
        <f t="shared" si="6"/>
        <v>0</v>
      </c>
      <c r="O19" s="42">
        <f>COUNTIF(Vertices[Eigenvector Centrality], "&gt;= " &amp; N19) - COUNTIF(Vertices[Eigenvector Centrality], "&gt;=" &amp; N20)</f>
        <v>0</v>
      </c>
      <c r="P19" s="41">
        <f t="shared" si="7"/>
        <v>0</v>
      </c>
      <c r="Q19" s="42">
        <f>COUNTIF(Vertices[PageRank], "&gt;= " &amp; P19) - COUNTIF(Vertices[PageRank], "&gt;=" &amp; P20)</f>
        <v>0</v>
      </c>
      <c r="R19" s="41">
        <f t="shared" si="8"/>
        <v>0</v>
      </c>
      <c r="S19" s="46">
        <f>COUNTIF(Vertices[Clustering Coefficient], "&gt;= " &amp; R19) - COUNTIF(Vertices[Clustering Coefficient], "&gt;=" &amp; R20)</f>
        <v>0</v>
      </c>
      <c r="T19" s="41" t="e">
        <f t="shared" ca="1" si="9"/>
        <v>#REF!</v>
      </c>
      <c r="U19" s="42" t="e">
        <f t="shared" ca="1" si="0"/>
        <v>#REF!</v>
      </c>
    </row>
    <row r="20" spans="1:21" x14ac:dyDescent="0.25">
      <c r="A20" s="36"/>
      <c r="B20" s="36"/>
      <c r="D20" s="34">
        <f t="shared" si="1"/>
        <v>0</v>
      </c>
      <c r="E20" s="3">
        <f>COUNTIF(Vertices[Degree], "&gt;= " &amp; D20) - COUNTIF(Vertices[Degree], "&gt;=" &amp; D21)</f>
        <v>0</v>
      </c>
      <c r="F20" s="39">
        <f t="shared" si="2"/>
        <v>0</v>
      </c>
      <c r="G20" s="40">
        <f>COUNTIF(Vertices[In-Degree], "&gt;= " &amp; F20) - COUNTIF(Vertices[In-Degree], "&gt;=" &amp; F21)</f>
        <v>0</v>
      </c>
      <c r="H20" s="39">
        <f t="shared" si="3"/>
        <v>0</v>
      </c>
      <c r="I20" s="40">
        <f>COUNTIF(Vertices[Out-Degree], "&gt;= " &amp; H20) - COUNTIF(Vertices[Out-Degree], "&gt;=" &amp; H21)</f>
        <v>0</v>
      </c>
      <c r="J20" s="39">
        <f t="shared" si="4"/>
        <v>0</v>
      </c>
      <c r="K20" s="40">
        <f>COUNTIF(Vertices[Betweenness Centrality], "&gt;= " &amp; J20) - COUNTIF(Vertices[Betweenness Centrality], "&gt;=" &amp; J21)</f>
        <v>0</v>
      </c>
      <c r="L20" s="39">
        <f t="shared" si="5"/>
        <v>0</v>
      </c>
      <c r="M20" s="40">
        <f>COUNTIF(Vertices[Closeness Centrality], "&gt;= " &amp; L20) - COUNTIF(Vertices[Closeness Centrality], "&gt;=" &amp; L21)</f>
        <v>0</v>
      </c>
      <c r="N20" s="39">
        <f t="shared" si="6"/>
        <v>0</v>
      </c>
      <c r="O20" s="40">
        <f>COUNTIF(Vertices[Eigenvector Centrality], "&gt;= " &amp; N20) - COUNTIF(Vertices[Eigenvector Centrality], "&gt;=" &amp; N21)</f>
        <v>0</v>
      </c>
      <c r="P20" s="39">
        <f t="shared" si="7"/>
        <v>0</v>
      </c>
      <c r="Q20" s="40">
        <f>COUNTIF(Vertices[PageRank], "&gt;= " &amp; P20) - COUNTIF(Vertices[PageRank], "&gt;=" &amp; P21)</f>
        <v>0</v>
      </c>
      <c r="R20" s="39">
        <f t="shared" si="8"/>
        <v>0</v>
      </c>
      <c r="S20" s="45">
        <f>COUNTIF(Vertices[Clustering Coefficient], "&gt;= " &amp; R20) - COUNTIF(Vertices[Clustering Coefficient], "&gt;=" &amp; R21)</f>
        <v>0</v>
      </c>
      <c r="T20" s="39" t="e">
        <f t="shared" ca="1" si="9"/>
        <v>#REF!</v>
      </c>
      <c r="U20" s="40" t="e">
        <f t="shared" ca="1" si="0"/>
        <v>#REF!</v>
      </c>
    </row>
    <row r="21" spans="1:21" x14ac:dyDescent="0.25">
      <c r="A21" s="36"/>
      <c r="B21" s="36"/>
      <c r="D21" s="34">
        <f t="shared" si="1"/>
        <v>0</v>
      </c>
      <c r="E21" s="3">
        <f>COUNTIF(Vertices[Degree], "&gt;= " &amp; D21) - COUNTIF(Vertices[Degree], "&gt;=" &amp; D22)</f>
        <v>0</v>
      </c>
      <c r="F21" s="41">
        <f t="shared" si="2"/>
        <v>0</v>
      </c>
      <c r="G21" s="42">
        <f>COUNTIF(Vertices[In-Degree], "&gt;= " &amp; F21) - COUNTIF(Vertices[In-Degree], "&gt;=" &amp; F22)</f>
        <v>0</v>
      </c>
      <c r="H21" s="41">
        <f t="shared" si="3"/>
        <v>0</v>
      </c>
      <c r="I21" s="42">
        <f>COUNTIF(Vertices[Out-Degree], "&gt;= " &amp; H21) - COUNTIF(Vertices[Out-Degree], "&gt;=" &amp; H22)</f>
        <v>0</v>
      </c>
      <c r="J21" s="41">
        <f t="shared" si="4"/>
        <v>0</v>
      </c>
      <c r="K21" s="42">
        <f>COUNTIF(Vertices[Betweenness Centrality], "&gt;= " &amp; J21) - COUNTIF(Vertices[Betweenness Centrality], "&gt;=" &amp; J22)</f>
        <v>0</v>
      </c>
      <c r="L21" s="41">
        <f t="shared" si="5"/>
        <v>0</v>
      </c>
      <c r="M21" s="42">
        <f>COUNTIF(Vertices[Closeness Centrality], "&gt;= " &amp; L21) - COUNTIF(Vertices[Closeness Centrality], "&gt;=" &amp; L22)</f>
        <v>0</v>
      </c>
      <c r="N21" s="41">
        <f t="shared" si="6"/>
        <v>0</v>
      </c>
      <c r="O21" s="42">
        <f>COUNTIF(Vertices[Eigenvector Centrality], "&gt;= " &amp; N21) - COUNTIF(Vertices[Eigenvector Centrality], "&gt;=" &amp; N22)</f>
        <v>0</v>
      </c>
      <c r="P21" s="41">
        <f t="shared" si="7"/>
        <v>0</v>
      </c>
      <c r="Q21" s="42">
        <f>COUNTIF(Vertices[PageRank], "&gt;= " &amp; P21) - COUNTIF(Vertices[PageRank], "&gt;=" &amp; P22)</f>
        <v>0</v>
      </c>
      <c r="R21" s="41">
        <f t="shared" si="8"/>
        <v>0</v>
      </c>
      <c r="S21" s="46">
        <f>COUNTIF(Vertices[Clustering Coefficient], "&gt;= " &amp; R21) - COUNTIF(Vertices[Clustering Coefficient], "&gt;=" &amp; R22)</f>
        <v>0</v>
      </c>
      <c r="T21" s="41" t="e">
        <f t="shared" ca="1" si="9"/>
        <v>#REF!</v>
      </c>
      <c r="U21" s="42" t="e">
        <f t="shared" ca="1" si="0"/>
        <v>#REF!</v>
      </c>
    </row>
    <row r="22" spans="1:21" x14ac:dyDescent="0.25">
      <c r="A22" s="36"/>
      <c r="B22" s="36"/>
      <c r="D22" s="34">
        <f t="shared" si="1"/>
        <v>0</v>
      </c>
      <c r="E22" s="3">
        <f>COUNTIF(Vertices[Degree], "&gt;= " &amp; D22) - COUNTIF(Vertices[Degree], "&gt;=" &amp; D23)</f>
        <v>0</v>
      </c>
      <c r="F22" s="39">
        <f t="shared" si="2"/>
        <v>0</v>
      </c>
      <c r="G22" s="40">
        <f>COUNTIF(Vertices[In-Degree], "&gt;= " &amp; F22) - COUNTIF(Vertices[In-Degree], "&gt;=" &amp; F23)</f>
        <v>0</v>
      </c>
      <c r="H22" s="39">
        <f t="shared" si="3"/>
        <v>0</v>
      </c>
      <c r="I22" s="40">
        <f>COUNTIF(Vertices[Out-Degree], "&gt;= " &amp; H22) - COUNTIF(Vertices[Out-Degree], "&gt;=" &amp; H23)</f>
        <v>0</v>
      </c>
      <c r="J22" s="39">
        <f t="shared" si="4"/>
        <v>0</v>
      </c>
      <c r="K22" s="40">
        <f>COUNTIF(Vertices[Betweenness Centrality], "&gt;= " &amp; J22) - COUNTIF(Vertices[Betweenness Centrality], "&gt;=" &amp; J23)</f>
        <v>0</v>
      </c>
      <c r="L22" s="39">
        <f t="shared" si="5"/>
        <v>0</v>
      </c>
      <c r="M22" s="40">
        <f>COUNTIF(Vertices[Closeness Centrality], "&gt;= " &amp; L22) - COUNTIF(Vertices[Closeness Centrality], "&gt;=" &amp; L23)</f>
        <v>0</v>
      </c>
      <c r="N22" s="39">
        <f t="shared" si="6"/>
        <v>0</v>
      </c>
      <c r="O22" s="40">
        <f>COUNTIF(Vertices[Eigenvector Centrality], "&gt;= " &amp; N22) - COUNTIF(Vertices[Eigenvector Centrality], "&gt;=" &amp; N23)</f>
        <v>0</v>
      </c>
      <c r="P22" s="39">
        <f t="shared" si="7"/>
        <v>0</v>
      </c>
      <c r="Q22" s="40">
        <f>COUNTIF(Vertices[PageRank], "&gt;= " &amp; P22) - COUNTIF(Vertices[PageRank], "&gt;=" &amp; P23)</f>
        <v>0</v>
      </c>
      <c r="R22" s="39">
        <f t="shared" si="8"/>
        <v>0</v>
      </c>
      <c r="S22" s="45">
        <f>COUNTIF(Vertices[Clustering Coefficient], "&gt;= " &amp; R22) - COUNTIF(Vertices[Clustering Coefficient], "&gt;=" &amp; R23)</f>
        <v>0</v>
      </c>
      <c r="T22" s="39" t="e">
        <f t="shared" ca="1" si="9"/>
        <v>#REF!</v>
      </c>
      <c r="U22" s="40" t="e">
        <f t="shared" ca="1" si="0"/>
        <v>#REF!</v>
      </c>
    </row>
    <row r="23" spans="1:21" x14ac:dyDescent="0.25">
      <c r="A23" s="36"/>
      <c r="B23" s="36"/>
      <c r="D23" s="34">
        <f t="shared" si="1"/>
        <v>0</v>
      </c>
      <c r="E23" s="3">
        <f>COUNTIF(Vertices[Degree], "&gt;= " &amp; D23) - COUNTIF(Vertices[Degree], "&gt;=" &amp; D24)</f>
        <v>0</v>
      </c>
      <c r="F23" s="41">
        <f t="shared" si="2"/>
        <v>0</v>
      </c>
      <c r="G23" s="42">
        <f>COUNTIF(Vertices[In-Degree], "&gt;= " &amp; F23) - COUNTIF(Vertices[In-Degree], "&gt;=" &amp; F24)</f>
        <v>0</v>
      </c>
      <c r="H23" s="41">
        <f t="shared" si="3"/>
        <v>0</v>
      </c>
      <c r="I23" s="42">
        <f>COUNTIF(Vertices[Out-Degree], "&gt;= " &amp; H23) - COUNTIF(Vertices[Out-Degree], "&gt;=" &amp; H24)</f>
        <v>0</v>
      </c>
      <c r="J23" s="41">
        <f t="shared" si="4"/>
        <v>0</v>
      </c>
      <c r="K23" s="42">
        <f>COUNTIF(Vertices[Betweenness Centrality], "&gt;= " &amp; J23) - COUNTIF(Vertices[Betweenness Centrality], "&gt;=" &amp; J24)</f>
        <v>0</v>
      </c>
      <c r="L23" s="41">
        <f t="shared" si="5"/>
        <v>0</v>
      </c>
      <c r="M23" s="42">
        <f>COUNTIF(Vertices[Closeness Centrality], "&gt;= " &amp; L23) - COUNTIF(Vertices[Closeness Centrality], "&gt;=" &amp; L24)</f>
        <v>0</v>
      </c>
      <c r="N23" s="41">
        <f t="shared" si="6"/>
        <v>0</v>
      </c>
      <c r="O23" s="42">
        <f>COUNTIF(Vertices[Eigenvector Centrality], "&gt;= " &amp; N23) - COUNTIF(Vertices[Eigenvector Centrality], "&gt;=" &amp; N24)</f>
        <v>0</v>
      </c>
      <c r="P23" s="41">
        <f t="shared" si="7"/>
        <v>0</v>
      </c>
      <c r="Q23" s="42">
        <f>COUNTIF(Vertices[PageRank], "&gt;= " &amp; P23) - COUNTIF(Vertices[PageRank], "&gt;=" &amp; P24)</f>
        <v>0</v>
      </c>
      <c r="R23" s="41">
        <f t="shared" si="8"/>
        <v>0</v>
      </c>
      <c r="S23" s="46">
        <f>COUNTIF(Vertices[Clustering Coefficient], "&gt;= " &amp; R23) - COUNTIF(Vertices[Clustering Coefficient], "&gt;=" &amp; R24)</f>
        <v>0</v>
      </c>
      <c r="T23" s="41" t="e">
        <f t="shared" ca="1" si="9"/>
        <v>#REF!</v>
      </c>
      <c r="U23" s="42" t="e">
        <f t="shared" ca="1" si="0"/>
        <v>#REF!</v>
      </c>
    </row>
    <row r="24" spans="1:21" x14ac:dyDescent="0.25">
      <c r="D24" s="34">
        <f t="shared" si="1"/>
        <v>0</v>
      </c>
      <c r="E24" s="3">
        <f>COUNTIF(Vertices[Degree], "&gt;= " &amp; D24) - COUNTIF(Vertices[Degree], "&gt;=" &amp; D25)</f>
        <v>0</v>
      </c>
      <c r="F24" s="39">
        <f t="shared" si="2"/>
        <v>0</v>
      </c>
      <c r="G24" s="40">
        <f>COUNTIF(Vertices[In-Degree], "&gt;= " &amp; F24) - COUNTIF(Vertices[In-Degree], "&gt;=" &amp; F25)</f>
        <v>0</v>
      </c>
      <c r="H24" s="39">
        <f t="shared" si="3"/>
        <v>0</v>
      </c>
      <c r="I24" s="40">
        <f>COUNTIF(Vertices[Out-Degree], "&gt;= " &amp; H24) - COUNTIF(Vertices[Out-Degree], "&gt;=" &amp; H25)</f>
        <v>0</v>
      </c>
      <c r="J24" s="39">
        <f t="shared" si="4"/>
        <v>0</v>
      </c>
      <c r="K24" s="40">
        <f>COUNTIF(Vertices[Betweenness Centrality], "&gt;= " &amp; J24) - COUNTIF(Vertices[Betweenness Centrality], "&gt;=" &amp; J25)</f>
        <v>0</v>
      </c>
      <c r="L24" s="39">
        <f t="shared" si="5"/>
        <v>0</v>
      </c>
      <c r="M24" s="40">
        <f>COUNTIF(Vertices[Closeness Centrality], "&gt;= " &amp; L24) - COUNTIF(Vertices[Closeness Centrality], "&gt;=" &amp; L25)</f>
        <v>0</v>
      </c>
      <c r="N24" s="39">
        <f t="shared" si="6"/>
        <v>0</v>
      </c>
      <c r="O24" s="40">
        <f>COUNTIF(Vertices[Eigenvector Centrality], "&gt;= " &amp; N24) - COUNTIF(Vertices[Eigenvector Centrality], "&gt;=" &amp; N25)</f>
        <v>0</v>
      </c>
      <c r="P24" s="39">
        <f t="shared" si="7"/>
        <v>0</v>
      </c>
      <c r="Q24" s="40">
        <f>COUNTIF(Vertices[PageRank], "&gt;= " &amp; P24) - COUNTIF(Vertices[PageRank], "&gt;=" &amp; P25)</f>
        <v>0</v>
      </c>
      <c r="R24" s="39">
        <f t="shared" si="8"/>
        <v>0</v>
      </c>
      <c r="S24" s="45">
        <f>COUNTIF(Vertices[Clustering Coefficient], "&gt;= " &amp; R24) - COUNTIF(Vertices[Clustering Coefficient], "&gt;=" &amp; R25)</f>
        <v>0</v>
      </c>
      <c r="T24" s="39" t="e">
        <f t="shared" ca="1" si="9"/>
        <v>#REF!</v>
      </c>
      <c r="U24" s="40" t="e">
        <f t="shared" ca="1" si="0"/>
        <v>#REF!</v>
      </c>
    </row>
    <row r="25" spans="1:21" x14ac:dyDescent="0.25">
      <c r="D25" s="34">
        <f t="shared" si="1"/>
        <v>0</v>
      </c>
      <c r="E25" s="3">
        <f>COUNTIF(Vertices[Degree], "&gt;= " &amp; D25) - COUNTIF(Vertices[Degree], "&gt;=" &amp; D26)</f>
        <v>0</v>
      </c>
      <c r="F25" s="41">
        <f t="shared" si="2"/>
        <v>0</v>
      </c>
      <c r="G25" s="42">
        <f>COUNTIF(Vertices[In-Degree], "&gt;= " &amp; F25) - COUNTIF(Vertices[In-Degree], "&gt;=" &amp; F26)</f>
        <v>0</v>
      </c>
      <c r="H25" s="41">
        <f t="shared" si="3"/>
        <v>0</v>
      </c>
      <c r="I25" s="42">
        <f>COUNTIF(Vertices[Out-Degree], "&gt;= " &amp; H25) - COUNTIF(Vertices[Out-Degree], "&gt;=" &amp; H26)</f>
        <v>0</v>
      </c>
      <c r="J25" s="41">
        <f t="shared" si="4"/>
        <v>0</v>
      </c>
      <c r="K25" s="42">
        <f>COUNTIF(Vertices[Betweenness Centrality], "&gt;= " &amp; J25) - COUNTIF(Vertices[Betweenness Centrality], "&gt;=" &amp; J26)</f>
        <v>0</v>
      </c>
      <c r="L25" s="41">
        <f t="shared" si="5"/>
        <v>0</v>
      </c>
      <c r="M25" s="42">
        <f>COUNTIF(Vertices[Closeness Centrality], "&gt;= " &amp; L25) - COUNTIF(Vertices[Closeness Centrality], "&gt;=" &amp; L26)</f>
        <v>0</v>
      </c>
      <c r="N25" s="41">
        <f t="shared" si="6"/>
        <v>0</v>
      </c>
      <c r="O25" s="42">
        <f>COUNTIF(Vertices[Eigenvector Centrality], "&gt;= " &amp; N25) - COUNTIF(Vertices[Eigenvector Centrality], "&gt;=" &amp; N26)</f>
        <v>0</v>
      </c>
      <c r="P25" s="41">
        <f t="shared" si="7"/>
        <v>0</v>
      </c>
      <c r="Q25" s="42">
        <f>COUNTIF(Vertices[PageRank], "&gt;= " &amp; P25) - COUNTIF(Vertices[PageRank], "&gt;=" &amp; P26)</f>
        <v>0</v>
      </c>
      <c r="R25" s="41">
        <f t="shared" si="8"/>
        <v>0</v>
      </c>
      <c r="S25" s="46">
        <f>COUNTIF(Vertices[Clustering Coefficient], "&gt;= " &amp; R25) - COUNTIF(Vertices[Clustering Coefficient], "&gt;=" &amp; R26)</f>
        <v>0</v>
      </c>
      <c r="T25" s="41" t="e">
        <f t="shared" ca="1" si="9"/>
        <v>#REF!</v>
      </c>
      <c r="U25" s="42" t="e">
        <f t="shared" ca="1" si="0"/>
        <v>#REF!</v>
      </c>
    </row>
    <row r="26" spans="1:21" x14ac:dyDescent="0.25">
      <c r="A26" t="s">
        <v>164</v>
      </c>
      <c r="B26" t="s">
        <v>17</v>
      </c>
      <c r="D26" s="34">
        <f t="shared" si="1"/>
        <v>0</v>
      </c>
      <c r="E26" s="3">
        <f>COUNTIF(Vertices[Degree], "&gt;= " &amp; D26) - COUNTIF(Vertices[Degree], "&gt;=" &amp; D27)</f>
        <v>0</v>
      </c>
      <c r="F26" s="39">
        <f t="shared" si="2"/>
        <v>0</v>
      </c>
      <c r="G26" s="40">
        <f>COUNTIF(Vertices[In-Degree], "&gt;= " &amp; F26) - COUNTIF(Vertices[In-Degree], "&gt;=" &amp; F27)</f>
        <v>0</v>
      </c>
      <c r="H26" s="39">
        <f t="shared" si="3"/>
        <v>0</v>
      </c>
      <c r="I26" s="40">
        <f>COUNTIF(Vertices[Out-Degree], "&gt;= " &amp; H26) - COUNTIF(Vertices[Out-Degree], "&gt;=" &amp; H27)</f>
        <v>0</v>
      </c>
      <c r="J26" s="39">
        <f t="shared" si="4"/>
        <v>0</v>
      </c>
      <c r="K26" s="40">
        <f>COUNTIF(Vertices[Betweenness Centrality], "&gt;= " &amp; J26) - COUNTIF(Vertices[Betweenness Centrality], "&gt;=" &amp; J27)</f>
        <v>0</v>
      </c>
      <c r="L26" s="39">
        <f t="shared" si="5"/>
        <v>0</v>
      </c>
      <c r="M26" s="40">
        <f>COUNTIF(Vertices[Closeness Centrality], "&gt;= " &amp; L26) - COUNTIF(Vertices[Closeness Centrality], "&gt;=" &amp; L27)</f>
        <v>0</v>
      </c>
      <c r="N26" s="39">
        <f t="shared" si="6"/>
        <v>0</v>
      </c>
      <c r="O26" s="40">
        <f>COUNTIF(Vertices[Eigenvector Centrality], "&gt;= " &amp; N26) - COUNTIF(Vertices[Eigenvector Centrality], "&gt;=" &amp; N27)</f>
        <v>0</v>
      </c>
      <c r="P26" s="39">
        <f t="shared" si="7"/>
        <v>0</v>
      </c>
      <c r="Q26" s="40">
        <f>COUNTIF(Vertices[PageRank], "&gt;= " &amp; P26) - COUNTIF(Vertices[PageRank], "&gt;=" &amp; P27)</f>
        <v>0</v>
      </c>
      <c r="R26" s="39">
        <f t="shared" si="8"/>
        <v>0</v>
      </c>
      <c r="S26" s="45">
        <f>COUNTIF(Vertices[Clustering Coefficient], "&gt;= " &amp; R26) - COUNTIF(Vertices[Clustering Coefficient], "&gt;=" &amp; R27)</f>
        <v>0</v>
      </c>
      <c r="T26" s="39" t="e">
        <f t="shared" ca="1" si="9"/>
        <v>#REF!</v>
      </c>
      <c r="U26" s="40" t="e">
        <f t="shared" ca="1" si="0"/>
        <v>#REF!</v>
      </c>
    </row>
    <row r="27" spans="1:21" x14ac:dyDescent="0.25">
      <c r="A27" s="35"/>
      <c r="B27" s="35"/>
      <c r="D27" s="34">
        <f t="shared" si="1"/>
        <v>0</v>
      </c>
      <c r="E27" s="3">
        <f>COUNTIF(Vertices[Degree], "&gt;= " &amp; D27) - COUNTIF(Vertices[Degree], "&gt;=" &amp; D28)</f>
        <v>0</v>
      </c>
      <c r="F27" s="41">
        <f t="shared" si="2"/>
        <v>0</v>
      </c>
      <c r="G27" s="42">
        <f>COUNTIF(Vertices[In-Degree], "&gt;= " &amp; F27) - COUNTIF(Vertices[In-Degree], "&gt;=" &amp; F28)</f>
        <v>0</v>
      </c>
      <c r="H27" s="41">
        <f t="shared" si="3"/>
        <v>0</v>
      </c>
      <c r="I27" s="42">
        <f>COUNTIF(Vertices[Out-Degree], "&gt;= " &amp; H27) - COUNTIF(Vertices[Out-Degree], "&gt;=" &amp; H28)</f>
        <v>0</v>
      </c>
      <c r="J27" s="41">
        <f t="shared" si="4"/>
        <v>0</v>
      </c>
      <c r="K27" s="42">
        <f>COUNTIF(Vertices[Betweenness Centrality], "&gt;= " &amp; J27) - COUNTIF(Vertices[Betweenness Centrality], "&gt;=" &amp; J28)</f>
        <v>0</v>
      </c>
      <c r="L27" s="41">
        <f t="shared" si="5"/>
        <v>0</v>
      </c>
      <c r="M27" s="42">
        <f>COUNTIF(Vertices[Closeness Centrality], "&gt;= " &amp; L27) - COUNTIF(Vertices[Closeness Centrality], "&gt;=" &amp; L28)</f>
        <v>0</v>
      </c>
      <c r="N27" s="41">
        <f t="shared" si="6"/>
        <v>0</v>
      </c>
      <c r="O27" s="42">
        <f>COUNTIF(Vertices[Eigenvector Centrality], "&gt;= " &amp; N27) - COUNTIF(Vertices[Eigenvector Centrality], "&gt;=" &amp; N28)</f>
        <v>0</v>
      </c>
      <c r="P27" s="41">
        <f t="shared" si="7"/>
        <v>0</v>
      </c>
      <c r="Q27" s="42">
        <f>COUNTIF(Vertices[PageRank], "&gt;= " &amp; P27) - COUNTIF(Vertices[PageRank], "&gt;=" &amp; P28)</f>
        <v>0</v>
      </c>
      <c r="R27" s="41">
        <f t="shared" si="8"/>
        <v>0</v>
      </c>
      <c r="S27" s="46">
        <f>COUNTIF(Vertices[Clustering Coefficient], "&gt;= " &amp; R27) - COUNTIF(Vertices[Clustering Coefficient], "&gt;=" &amp; R28)</f>
        <v>0</v>
      </c>
      <c r="T27" s="41" t="e">
        <f t="shared" ca="1" si="9"/>
        <v>#REF!</v>
      </c>
      <c r="U27" s="42" t="e">
        <f t="shared" ca="1" si="0"/>
        <v>#REF!</v>
      </c>
    </row>
    <row r="28" spans="1:21" x14ac:dyDescent="0.25">
      <c r="A28" s="35"/>
      <c r="B28" s="35"/>
      <c r="D28" s="34">
        <f t="shared" si="1"/>
        <v>0</v>
      </c>
      <c r="E28" s="3">
        <f>COUNTIF(Vertices[Degree], "&gt;= " &amp; D28) - COUNTIF(Vertices[Degree], "&gt;=" &amp; D29)</f>
        <v>0</v>
      </c>
      <c r="F28" s="39">
        <f t="shared" si="2"/>
        <v>0</v>
      </c>
      <c r="G28" s="40">
        <f>COUNTIF(Vertices[In-Degree], "&gt;= " &amp; F28) - COUNTIF(Vertices[In-Degree], "&gt;=" &amp; F29)</f>
        <v>0</v>
      </c>
      <c r="H28" s="39">
        <f t="shared" si="3"/>
        <v>0</v>
      </c>
      <c r="I28" s="40">
        <f>COUNTIF(Vertices[Out-Degree], "&gt;= " &amp; H28) - COUNTIF(Vertices[Out-Degree], "&gt;=" &amp; H29)</f>
        <v>0</v>
      </c>
      <c r="J28" s="39">
        <f t="shared" si="4"/>
        <v>0</v>
      </c>
      <c r="K28" s="40">
        <f>COUNTIF(Vertices[Betweenness Centrality], "&gt;= " &amp; J28) - COUNTIF(Vertices[Betweenness Centrality], "&gt;=" &amp; J29)</f>
        <v>0</v>
      </c>
      <c r="L28" s="39">
        <f t="shared" si="5"/>
        <v>0</v>
      </c>
      <c r="M28" s="40">
        <f>COUNTIF(Vertices[Closeness Centrality], "&gt;= " &amp; L28) - COUNTIF(Vertices[Closeness Centrality], "&gt;=" &amp; L29)</f>
        <v>0</v>
      </c>
      <c r="N28" s="39">
        <f t="shared" si="6"/>
        <v>0</v>
      </c>
      <c r="O28" s="40">
        <f>COUNTIF(Vertices[Eigenvector Centrality], "&gt;= " &amp; N28) - COUNTIF(Vertices[Eigenvector Centrality], "&gt;=" &amp; N29)</f>
        <v>0</v>
      </c>
      <c r="P28" s="39">
        <f t="shared" si="7"/>
        <v>0</v>
      </c>
      <c r="Q28" s="40">
        <f>COUNTIF(Vertices[PageRank], "&gt;= " &amp; P28) - COUNTIF(Vertices[PageRank], "&gt;=" &amp; P29)</f>
        <v>0</v>
      </c>
      <c r="R28" s="39">
        <f t="shared" si="8"/>
        <v>0</v>
      </c>
      <c r="S28" s="45">
        <f>COUNTIF(Vertices[Clustering Coefficient], "&gt;= " &amp; R28) - COUNTIF(Vertices[Clustering Coefficient], "&gt;=" &amp; R29)</f>
        <v>0</v>
      </c>
      <c r="T28" s="39" t="e">
        <f t="shared" ca="1" si="9"/>
        <v>#REF!</v>
      </c>
      <c r="U28" s="40" t="e">
        <f t="shared" ca="1" si="0"/>
        <v>#REF!</v>
      </c>
    </row>
    <row r="29" spans="1:21" x14ac:dyDescent="0.25">
      <c r="D29" s="34">
        <f t="shared" si="1"/>
        <v>0</v>
      </c>
      <c r="E29" s="3">
        <f>COUNTIF(Vertices[Degree], "&gt;= " &amp; D29) - COUNTIF(Vertices[Degree], "&gt;=" &amp; D30)</f>
        <v>0</v>
      </c>
      <c r="F29" s="41">
        <f t="shared" si="2"/>
        <v>0</v>
      </c>
      <c r="G29" s="42">
        <f>COUNTIF(Vertices[In-Degree], "&gt;= " &amp; F29) - COUNTIF(Vertices[In-Degree], "&gt;=" &amp; F30)</f>
        <v>0</v>
      </c>
      <c r="H29" s="41">
        <f t="shared" si="3"/>
        <v>0</v>
      </c>
      <c r="I29" s="42">
        <f>COUNTIF(Vertices[Out-Degree], "&gt;= " &amp; H29) - COUNTIF(Vertices[Out-Degree], "&gt;=" &amp; H30)</f>
        <v>0</v>
      </c>
      <c r="J29" s="41">
        <f t="shared" si="4"/>
        <v>0</v>
      </c>
      <c r="K29" s="42">
        <f>COUNTIF(Vertices[Betweenness Centrality], "&gt;= " &amp; J29) - COUNTIF(Vertices[Betweenness Centrality], "&gt;=" &amp; J30)</f>
        <v>0</v>
      </c>
      <c r="L29" s="41">
        <f t="shared" si="5"/>
        <v>0</v>
      </c>
      <c r="M29" s="42">
        <f>COUNTIF(Vertices[Closeness Centrality], "&gt;= " &amp; L29) - COUNTIF(Vertices[Closeness Centrality], "&gt;=" &amp; L30)</f>
        <v>0</v>
      </c>
      <c r="N29" s="41">
        <f t="shared" si="6"/>
        <v>0</v>
      </c>
      <c r="O29" s="42">
        <f>COUNTIF(Vertices[Eigenvector Centrality], "&gt;= " &amp; N29) - COUNTIF(Vertices[Eigenvector Centrality], "&gt;=" &amp; N30)</f>
        <v>0</v>
      </c>
      <c r="P29" s="41">
        <f t="shared" si="7"/>
        <v>0</v>
      </c>
      <c r="Q29" s="42">
        <f>COUNTIF(Vertices[PageRank], "&gt;= " &amp; P29) - COUNTIF(Vertices[PageRank], "&gt;=" &amp; P30)</f>
        <v>0</v>
      </c>
      <c r="R29" s="41">
        <f t="shared" si="8"/>
        <v>0</v>
      </c>
      <c r="S29" s="46">
        <f>COUNTIF(Vertices[Clustering Coefficient], "&gt;= " &amp; R29) - COUNTIF(Vertices[Clustering Coefficient], "&gt;=" &amp; R30)</f>
        <v>0</v>
      </c>
      <c r="T29" s="41" t="e">
        <f t="shared" ca="1" si="9"/>
        <v>#REF!</v>
      </c>
      <c r="U29" s="42" t="e">
        <f t="shared" ca="1" si="0"/>
        <v>#REF!</v>
      </c>
    </row>
    <row r="30" spans="1:21" x14ac:dyDescent="0.25">
      <c r="D30" s="34">
        <f t="shared" si="1"/>
        <v>0</v>
      </c>
      <c r="E30" s="3">
        <f>COUNTIF(Vertices[Degree], "&gt;= " &amp; D30) - COUNTIF(Vertices[Degree], "&gt;=" &amp; D31)</f>
        <v>0</v>
      </c>
      <c r="F30" s="39">
        <f t="shared" si="2"/>
        <v>0</v>
      </c>
      <c r="G30" s="40">
        <f>COUNTIF(Vertices[In-Degree], "&gt;= " &amp; F30) - COUNTIF(Vertices[In-Degree], "&gt;=" &amp; F31)</f>
        <v>0</v>
      </c>
      <c r="H30" s="39">
        <f t="shared" si="3"/>
        <v>0</v>
      </c>
      <c r="I30" s="40">
        <f>COUNTIF(Vertices[Out-Degree], "&gt;= " &amp; H30) - COUNTIF(Vertices[Out-Degree], "&gt;=" &amp; H31)</f>
        <v>0</v>
      </c>
      <c r="J30" s="39">
        <f t="shared" si="4"/>
        <v>0</v>
      </c>
      <c r="K30" s="40">
        <f>COUNTIF(Vertices[Betweenness Centrality], "&gt;= " &amp; J30) - COUNTIF(Vertices[Betweenness Centrality], "&gt;=" &amp; J31)</f>
        <v>0</v>
      </c>
      <c r="L30" s="39">
        <f t="shared" si="5"/>
        <v>0</v>
      </c>
      <c r="M30" s="40">
        <f>COUNTIF(Vertices[Closeness Centrality], "&gt;= " &amp; L30) - COUNTIF(Vertices[Closeness Centrality], "&gt;=" &amp; L31)</f>
        <v>0</v>
      </c>
      <c r="N30" s="39">
        <f t="shared" si="6"/>
        <v>0</v>
      </c>
      <c r="O30" s="40">
        <f>COUNTIF(Vertices[Eigenvector Centrality], "&gt;= " &amp; N30) - COUNTIF(Vertices[Eigenvector Centrality], "&gt;=" &amp; N31)</f>
        <v>0</v>
      </c>
      <c r="P30" s="39">
        <f t="shared" si="7"/>
        <v>0</v>
      </c>
      <c r="Q30" s="40">
        <f>COUNTIF(Vertices[PageRank], "&gt;= " &amp; P30) - COUNTIF(Vertices[PageRank], "&gt;=" &amp; P31)</f>
        <v>0</v>
      </c>
      <c r="R30" s="39">
        <f t="shared" si="8"/>
        <v>0</v>
      </c>
      <c r="S30" s="45">
        <f>COUNTIF(Vertices[Clustering Coefficient], "&gt;= " &amp; R30) - COUNTIF(Vertices[Clustering Coefficient], "&gt;=" &amp; R31)</f>
        <v>0</v>
      </c>
      <c r="T30" s="39" t="e">
        <f t="shared" ca="1" si="9"/>
        <v>#REF!</v>
      </c>
      <c r="U30" s="40" t="e">
        <f t="shared" ca="1" si="0"/>
        <v>#REF!</v>
      </c>
    </row>
    <row r="31" spans="1:21" x14ac:dyDescent="0.25">
      <c r="D31" s="34">
        <f t="shared" si="1"/>
        <v>0</v>
      </c>
      <c r="E31" s="3">
        <f>COUNTIF(Vertices[Degree], "&gt;= " &amp; D31) - COUNTIF(Vertices[Degree], "&gt;=" &amp; D32)</f>
        <v>0</v>
      </c>
      <c r="F31" s="41">
        <f t="shared" si="2"/>
        <v>0</v>
      </c>
      <c r="G31" s="42">
        <f>COUNTIF(Vertices[In-Degree], "&gt;= " &amp; F31) - COUNTIF(Vertices[In-Degree], "&gt;=" &amp; F32)</f>
        <v>0</v>
      </c>
      <c r="H31" s="41">
        <f t="shared" si="3"/>
        <v>0</v>
      </c>
      <c r="I31" s="42">
        <f>COUNTIF(Vertices[Out-Degree], "&gt;= " &amp; H31) - COUNTIF(Vertices[Out-Degree], "&gt;=" &amp; H32)</f>
        <v>0</v>
      </c>
      <c r="J31" s="41">
        <f t="shared" si="4"/>
        <v>0</v>
      </c>
      <c r="K31" s="42">
        <f>COUNTIF(Vertices[Betweenness Centrality], "&gt;= " &amp; J31) - COUNTIF(Vertices[Betweenness Centrality], "&gt;=" &amp; J32)</f>
        <v>0</v>
      </c>
      <c r="L31" s="41">
        <f t="shared" si="5"/>
        <v>0</v>
      </c>
      <c r="M31" s="42">
        <f>COUNTIF(Vertices[Closeness Centrality], "&gt;= " &amp; L31) - COUNTIF(Vertices[Closeness Centrality], "&gt;=" &amp; L32)</f>
        <v>0</v>
      </c>
      <c r="N31" s="41">
        <f t="shared" si="6"/>
        <v>0</v>
      </c>
      <c r="O31" s="42">
        <f>COUNTIF(Vertices[Eigenvector Centrality], "&gt;= " &amp; N31) - COUNTIF(Vertices[Eigenvector Centrality], "&gt;=" &amp; N32)</f>
        <v>0</v>
      </c>
      <c r="P31" s="41">
        <f t="shared" si="7"/>
        <v>0</v>
      </c>
      <c r="Q31" s="42">
        <f>COUNTIF(Vertices[PageRank], "&gt;= " &amp; P31) - COUNTIF(Vertices[PageRank], "&gt;=" &amp; P32)</f>
        <v>0</v>
      </c>
      <c r="R31" s="41">
        <f t="shared" si="8"/>
        <v>0</v>
      </c>
      <c r="S31" s="46">
        <f>COUNTIF(Vertices[Clustering Coefficient], "&gt;= " &amp; R31) - COUNTIF(Vertices[Clustering Coefficient], "&gt;=" &amp; R32)</f>
        <v>0</v>
      </c>
      <c r="T31" s="41" t="e">
        <f t="shared" ca="1" si="9"/>
        <v>#REF!</v>
      </c>
      <c r="U31" s="42" t="e">
        <f t="shared" ca="1" si="0"/>
        <v>#REF!</v>
      </c>
    </row>
    <row r="32" spans="1:21" x14ac:dyDescent="0.25">
      <c r="D32" s="34">
        <f t="shared" si="1"/>
        <v>0</v>
      </c>
      <c r="E32" s="3">
        <f>COUNTIF(Vertices[Degree], "&gt;= " &amp; D32) - COUNTIF(Vertices[Degree], "&gt;=" &amp; D33)</f>
        <v>0</v>
      </c>
      <c r="F32" s="39">
        <f t="shared" si="2"/>
        <v>0</v>
      </c>
      <c r="G32" s="40">
        <f>COUNTIF(Vertices[In-Degree], "&gt;= " &amp; F32) - COUNTIF(Vertices[In-Degree], "&gt;=" &amp; F33)</f>
        <v>0</v>
      </c>
      <c r="H32" s="39">
        <f t="shared" si="3"/>
        <v>0</v>
      </c>
      <c r="I32" s="40">
        <f>COUNTIF(Vertices[Out-Degree], "&gt;= " &amp; H32) - COUNTIF(Vertices[Out-Degree], "&gt;=" &amp; H33)</f>
        <v>0</v>
      </c>
      <c r="J32" s="39">
        <f t="shared" si="4"/>
        <v>0</v>
      </c>
      <c r="K32" s="40">
        <f>COUNTIF(Vertices[Betweenness Centrality], "&gt;= " &amp; J32) - COUNTIF(Vertices[Betweenness Centrality], "&gt;=" &amp; J33)</f>
        <v>0</v>
      </c>
      <c r="L32" s="39">
        <f t="shared" si="5"/>
        <v>0</v>
      </c>
      <c r="M32" s="40">
        <f>COUNTIF(Vertices[Closeness Centrality], "&gt;= " &amp; L32) - COUNTIF(Vertices[Closeness Centrality], "&gt;=" &amp; L33)</f>
        <v>0</v>
      </c>
      <c r="N32" s="39">
        <f t="shared" si="6"/>
        <v>0</v>
      </c>
      <c r="O32" s="40">
        <f>COUNTIF(Vertices[Eigenvector Centrality], "&gt;= " &amp; N32) - COUNTIF(Vertices[Eigenvector Centrality], "&gt;=" &amp; N33)</f>
        <v>0</v>
      </c>
      <c r="P32" s="39">
        <f t="shared" si="7"/>
        <v>0</v>
      </c>
      <c r="Q32" s="40">
        <f>COUNTIF(Vertices[PageRank], "&gt;= " &amp; P32) - COUNTIF(Vertices[PageRank], "&gt;=" &amp; P33)</f>
        <v>0</v>
      </c>
      <c r="R32" s="39">
        <f t="shared" si="8"/>
        <v>0</v>
      </c>
      <c r="S32" s="45">
        <f>COUNTIF(Vertices[Clustering Coefficient], "&gt;= " &amp; R32) - COUNTIF(Vertices[Clustering Coefficient], "&gt;=" &amp; R33)</f>
        <v>0</v>
      </c>
      <c r="T32" s="39" t="e">
        <f t="shared" ca="1" si="9"/>
        <v>#REF!</v>
      </c>
      <c r="U32" s="40" t="e">
        <f t="shared" ca="1" si="0"/>
        <v>#REF!</v>
      </c>
    </row>
    <row r="33" spans="1:21" x14ac:dyDescent="0.25">
      <c r="D33" s="34">
        <f t="shared" si="1"/>
        <v>0</v>
      </c>
      <c r="E33" s="3">
        <f>COUNTIF(Vertices[Degree], "&gt;= " &amp; D33) - COUNTIF(Vertices[Degree], "&gt;=" &amp; D34)</f>
        <v>0</v>
      </c>
      <c r="F33" s="41">
        <f t="shared" si="2"/>
        <v>0</v>
      </c>
      <c r="G33" s="42">
        <f>COUNTIF(Vertices[In-Degree], "&gt;= " &amp; F33) - COUNTIF(Vertices[In-Degree], "&gt;=" &amp; F34)</f>
        <v>0</v>
      </c>
      <c r="H33" s="41">
        <f t="shared" si="3"/>
        <v>0</v>
      </c>
      <c r="I33" s="42">
        <f>COUNTIF(Vertices[Out-Degree], "&gt;= " &amp; H33) - COUNTIF(Vertices[Out-Degree], "&gt;=" &amp; H34)</f>
        <v>0</v>
      </c>
      <c r="J33" s="41">
        <f t="shared" si="4"/>
        <v>0</v>
      </c>
      <c r="K33" s="42">
        <f>COUNTIF(Vertices[Betweenness Centrality], "&gt;= " &amp; J33) - COUNTIF(Vertices[Betweenness Centrality], "&gt;=" &amp; J34)</f>
        <v>0</v>
      </c>
      <c r="L33" s="41">
        <f t="shared" si="5"/>
        <v>0</v>
      </c>
      <c r="M33" s="42">
        <f>COUNTIF(Vertices[Closeness Centrality], "&gt;= " &amp; L33) - COUNTIF(Vertices[Closeness Centrality], "&gt;=" &amp; L34)</f>
        <v>0</v>
      </c>
      <c r="N33" s="41">
        <f t="shared" si="6"/>
        <v>0</v>
      </c>
      <c r="O33" s="42">
        <f>COUNTIF(Vertices[Eigenvector Centrality], "&gt;= " &amp; N33) - COUNTIF(Vertices[Eigenvector Centrality], "&gt;=" &amp; N34)</f>
        <v>0</v>
      </c>
      <c r="P33" s="41">
        <f t="shared" si="7"/>
        <v>0</v>
      </c>
      <c r="Q33" s="42">
        <f>COUNTIF(Vertices[PageRank], "&gt;= " &amp; P33) - COUNTIF(Vertices[PageRank], "&gt;=" &amp; P34)</f>
        <v>0</v>
      </c>
      <c r="R33" s="41">
        <f t="shared" si="8"/>
        <v>0</v>
      </c>
      <c r="S33" s="46">
        <f>COUNTIF(Vertices[Clustering Coefficient], "&gt;= " &amp; R33) - COUNTIF(Vertices[Clustering Coefficient], "&gt;=" &amp; R34)</f>
        <v>0</v>
      </c>
      <c r="T33" s="41" t="e">
        <f t="shared" ca="1" si="9"/>
        <v>#REF!</v>
      </c>
      <c r="U33" s="42" t="e">
        <f t="shared" ca="1" si="0"/>
        <v>#REF!</v>
      </c>
    </row>
    <row r="34" spans="1:21" x14ac:dyDescent="0.25">
      <c r="D34" s="34">
        <f t="shared" si="1"/>
        <v>0</v>
      </c>
      <c r="E34" s="3">
        <f>COUNTIF(Vertices[Degree], "&gt;= " &amp; D34) - COUNTIF(Vertices[Degree], "&gt;=" &amp; D35)</f>
        <v>0</v>
      </c>
      <c r="F34" s="39">
        <f t="shared" si="2"/>
        <v>0</v>
      </c>
      <c r="G34" s="40">
        <f>COUNTIF(Vertices[In-Degree], "&gt;= " &amp; F34) - COUNTIF(Vertices[In-Degree], "&gt;=" &amp; F35)</f>
        <v>0</v>
      </c>
      <c r="H34" s="39">
        <f t="shared" si="3"/>
        <v>0</v>
      </c>
      <c r="I34" s="40">
        <f>COUNTIF(Vertices[Out-Degree], "&gt;= " &amp; H34) - COUNTIF(Vertices[Out-Degree], "&gt;=" &amp; H35)</f>
        <v>0</v>
      </c>
      <c r="J34" s="39">
        <f t="shared" si="4"/>
        <v>0</v>
      </c>
      <c r="K34" s="40">
        <f>COUNTIF(Vertices[Betweenness Centrality], "&gt;= " &amp; J34) - COUNTIF(Vertices[Betweenness Centrality], "&gt;=" &amp; J35)</f>
        <v>0</v>
      </c>
      <c r="L34" s="39">
        <f t="shared" si="5"/>
        <v>0</v>
      </c>
      <c r="M34" s="40">
        <f>COUNTIF(Vertices[Closeness Centrality], "&gt;= " &amp; L34) - COUNTIF(Vertices[Closeness Centrality], "&gt;=" &amp; L35)</f>
        <v>0</v>
      </c>
      <c r="N34" s="39">
        <f t="shared" si="6"/>
        <v>0</v>
      </c>
      <c r="O34" s="40">
        <f>COUNTIF(Vertices[Eigenvector Centrality], "&gt;= " &amp; N34) - COUNTIF(Vertices[Eigenvector Centrality], "&gt;=" &amp; N35)</f>
        <v>0</v>
      </c>
      <c r="P34" s="39">
        <f t="shared" si="7"/>
        <v>0</v>
      </c>
      <c r="Q34" s="40">
        <f>COUNTIF(Vertices[PageRank], "&gt;= " &amp; P34) - COUNTIF(Vertices[PageRank], "&gt;=" &amp; P35)</f>
        <v>0</v>
      </c>
      <c r="R34" s="39">
        <f t="shared" si="8"/>
        <v>0</v>
      </c>
      <c r="S34" s="45">
        <f>COUNTIF(Vertices[Clustering Coefficient], "&gt;= " &amp; R34) - COUNTIF(Vertices[Clustering Coefficient], "&gt;=" &amp; R35)</f>
        <v>0</v>
      </c>
      <c r="T34" s="39" t="e">
        <f t="shared" ca="1" si="9"/>
        <v>#REF!</v>
      </c>
      <c r="U34" s="40" t="e">
        <f t="shared" ca="1" si="0"/>
        <v>#REF!</v>
      </c>
    </row>
    <row r="35" spans="1:21" x14ac:dyDescent="0.25">
      <c r="D35" s="34">
        <f t="shared" si="1"/>
        <v>0</v>
      </c>
      <c r="E35" s="3">
        <f>COUNTIF(Vertices[Degree], "&gt;= " &amp; D35) - COUNTIF(Vertices[Degree], "&gt;=" &amp; D36)</f>
        <v>0</v>
      </c>
      <c r="F35" s="41">
        <f t="shared" si="2"/>
        <v>0</v>
      </c>
      <c r="G35" s="42">
        <f>COUNTIF(Vertices[In-Degree], "&gt;= " &amp; F35) - COUNTIF(Vertices[In-Degree], "&gt;=" &amp; F36)</f>
        <v>0</v>
      </c>
      <c r="H35" s="41">
        <f t="shared" si="3"/>
        <v>0</v>
      </c>
      <c r="I35" s="42">
        <f>COUNTIF(Vertices[Out-Degree], "&gt;= " &amp; H35) - COUNTIF(Vertices[Out-Degree], "&gt;=" &amp; H36)</f>
        <v>0</v>
      </c>
      <c r="J35" s="41">
        <f t="shared" si="4"/>
        <v>0</v>
      </c>
      <c r="K35" s="42">
        <f>COUNTIF(Vertices[Betweenness Centrality], "&gt;= " &amp; J35) - COUNTIF(Vertices[Betweenness Centrality], "&gt;=" &amp; J36)</f>
        <v>0</v>
      </c>
      <c r="L35" s="41">
        <f t="shared" si="5"/>
        <v>0</v>
      </c>
      <c r="M35" s="42">
        <f>COUNTIF(Vertices[Closeness Centrality], "&gt;= " &amp; L35) - COUNTIF(Vertices[Closeness Centrality], "&gt;=" &amp; L36)</f>
        <v>0</v>
      </c>
      <c r="N35" s="41">
        <f t="shared" si="6"/>
        <v>0</v>
      </c>
      <c r="O35" s="42">
        <f>COUNTIF(Vertices[Eigenvector Centrality], "&gt;= " &amp; N35) - COUNTIF(Vertices[Eigenvector Centrality], "&gt;=" &amp; N36)</f>
        <v>0</v>
      </c>
      <c r="P35" s="41">
        <f t="shared" si="7"/>
        <v>0</v>
      </c>
      <c r="Q35" s="42">
        <f>COUNTIF(Vertices[PageRank], "&gt;= " &amp; P35) - COUNTIF(Vertices[PageRank], "&gt;=" &amp; P36)</f>
        <v>0</v>
      </c>
      <c r="R35" s="41">
        <f t="shared" si="8"/>
        <v>0</v>
      </c>
      <c r="S35" s="46">
        <f>COUNTIF(Vertices[Clustering Coefficient], "&gt;= " &amp; R35) - COUNTIF(Vertices[Clustering Coefficient], "&gt;=" &amp; R36)</f>
        <v>0</v>
      </c>
      <c r="T35" s="41" t="e">
        <f t="shared" ca="1" si="9"/>
        <v>#REF!</v>
      </c>
      <c r="U35" s="42" t="e">
        <f t="shared" ca="1" si="0"/>
        <v>#REF!</v>
      </c>
    </row>
    <row r="36" spans="1:21" x14ac:dyDescent="0.25">
      <c r="D36" s="34">
        <f t="shared" si="1"/>
        <v>0</v>
      </c>
      <c r="E36" s="3">
        <f>COUNTIF(Vertices[Degree], "&gt;= " &amp; D36) - COUNTIF(Vertices[Degree], "&gt;=" &amp; D37)</f>
        <v>0</v>
      </c>
      <c r="F36" s="39">
        <f t="shared" si="2"/>
        <v>0</v>
      </c>
      <c r="G36" s="40">
        <f>COUNTIF(Vertices[In-Degree], "&gt;= " &amp; F36) - COUNTIF(Vertices[In-Degree], "&gt;=" &amp; F37)</f>
        <v>0</v>
      </c>
      <c r="H36" s="39">
        <f t="shared" si="3"/>
        <v>0</v>
      </c>
      <c r="I36" s="40">
        <f>COUNTIF(Vertices[Out-Degree], "&gt;= " &amp; H36) - COUNTIF(Vertices[Out-Degree], "&gt;=" &amp; H37)</f>
        <v>0</v>
      </c>
      <c r="J36" s="39">
        <f t="shared" si="4"/>
        <v>0</v>
      </c>
      <c r="K36" s="40">
        <f>COUNTIF(Vertices[Betweenness Centrality], "&gt;= " &amp; J36) - COUNTIF(Vertices[Betweenness Centrality], "&gt;=" &amp; J37)</f>
        <v>0</v>
      </c>
      <c r="L36" s="39">
        <f t="shared" si="5"/>
        <v>0</v>
      </c>
      <c r="M36" s="40">
        <f>COUNTIF(Vertices[Closeness Centrality], "&gt;= " &amp; L36) - COUNTIF(Vertices[Closeness Centrality], "&gt;=" &amp; L37)</f>
        <v>0</v>
      </c>
      <c r="N36" s="39">
        <f t="shared" si="6"/>
        <v>0</v>
      </c>
      <c r="O36" s="40">
        <f>COUNTIF(Vertices[Eigenvector Centrality], "&gt;= " &amp; N36) - COUNTIF(Vertices[Eigenvector Centrality], "&gt;=" &amp; N37)</f>
        <v>0</v>
      </c>
      <c r="P36" s="39">
        <f t="shared" si="7"/>
        <v>0</v>
      </c>
      <c r="Q36" s="40">
        <f>COUNTIF(Vertices[PageRank], "&gt;= " &amp; P36) - COUNTIF(Vertices[PageRank], "&gt;=" &amp; P37)</f>
        <v>0</v>
      </c>
      <c r="R36" s="39">
        <f t="shared" si="8"/>
        <v>0</v>
      </c>
      <c r="S36" s="45">
        <f>COUNTIF(Vertices[Clustering Coefficient], "&gt;= " &amp; R36) - COUNTIF(Vertices[Clustering Coefficient], "&gt;=" &amp; R37)</f>
        <v>0</v>
      </c>
      <c r="T36" s="39" t="e">
        <f t="shared" ca="1" si="9"/>
        <v>#REF!</v>
      </c>
      <c r="U36" s="40" t="e">
        <f t="shared" ca="1" si="0"/>
        <v>#REF!</v>
      </c>
    </row>
    <row r="37" spans="1:21" x14ac:dyDescent="0.25">
      <c r="D37" s="34">
        <f t="shared" si="1"/>
        <v>0</v>
      </c>
      <c r="E37" s="3">
        <f>COUNTIF(Vertices[Degree], "&gt;= " &amp; D37) - COUNTIF(Vertices[Degree], "&gt;=" &amp; D38)</f>
        <v>0</v>
      </c>
      <c r="F37" s="41">
        <f t="shared" si="2"/>
        <v>0</v>
      </c>
      <c r="G37" s="42">
        <f>COUNTIF(Vertices[In-Degree], "&gt;= " &amp; F37) - COUNTIF(Vertices[In-Degree], "&gt;=" &amp; F38)</f>
        <v>0</v>
      </c>
      <c r="H37" s="41">
        <f t="shared" si="3"/>
        <v>0</v>
      </c>
      <c r="I37" s="42">
        <f>COUNTIF(Vertices[Out-Degree], "&gt;= " &amp; H37) - COUNTIF(Vertices[Out-Degree], "&gt;=" &amp; H38)</f>
        <v>0</v>
      </c>
      <c r="J37" s="41">
        <f t="shared" si="4"/>
        <v>0</v>
      </c>
      <c r="K37" s="42">
        <f>COUNTIF(Vertices[Betweenness Centrality], "&gt;= " &amp; J37) - COUNTIF(Vertices[Betweenness Centrality], "&gt;=" &amp; J38)</f>
        <v>0</v>
      </c>
      <c r="L37" s="41">
        <f t="shared" si="5"/>
        <v>0</v>
      </c>
      <c r="M37" s="42">
        <f>COUNTIF(Vertices[Closeness Centrality], "&gt;= " &amp; L37) - COUNTIF(Vertices[Closeness Centrality], "&gt;=" &amp; L38)</f>
        <v>0</v>
      </c>
      <c r="N37" s="41">
        <f t="shared" si="6"/>
        <v>0</v>
      </c>
      <c r="O37" s="42">
        <f>COUNTIF(Vertices[Eigenvector Centrality], "&gt;= " &amp; N37) - COUNTIF(Vertices[Eigenvector Centrality], "&gt;=" &amp; N38)</f>
        <v>0</v>
      </c>
      <c r="P37" s="41">
        <f t="shared" si="7"/>
        <v>0</v>
      </c>
      <c r="Q37" s="42">
        <f>COUNTIF(Vertices[PageRank], "&gt;= " &amp; P37) - COUNTIF(Vertices[PageRank], "&gt;=" &amp; P38)</f>
        <v>0</v>
      </c>
      <c r="R37" s="41">
        <f t="shared" si="8"/>
        <v>0</v>
      </c>
      <c r="S37" s="46">
        <f>COUNTIF(Vertices[Clustering Coefficient], "&gt;= " &amp; R37) - COUNTIF(Vertices[Clustering Coefficient], "&gt;=" &amp; R38)</f>
        <v>0</v>
      </c>
      <c r="T37" s="41" t="e">
        <f t="shared" ca="1" si="9"/>
        <v>#REF!</v>
      </c>
      <c r="U37" s="42" t="e">
        <f t="shared" ca="1" si="0"/>
        <v>#REF!</v>
      </c>
    </row>
    <row r="38" spans="1:21" x14ac:dyDescent="0.25">
      <c r="D38" s="34">
        <f t="shared" si="1"/>
        <v>0</v>
      </c>
      <c r="E38" s="3">
        <f>COUNTIF(Vertices[Degree], "&gt;= " &amp; D38) - COUNTIF(Vertices[Degree], "&gt;=" &amp; D39)</f>
        <v>0</v>
      </c>
      <c r="F38" s="39">
        <f t="shared" si="2"/>
        <v>0</v>
      </c>
      <c r="G38" s="40">
        <f>COUNTIF(Vertices[In-Degree], "&gt;= " &amp; F38) - COUNTIF(Vertices[In-Degree], "&gt;=" &amp; F39)</f>
        <v>0</v>
      </c>
      <c r="H38" s="39">
        <f t="shared" si="3"/>
        <v>0</v>
      </c>
      <c r="I38" s="40">
        <f>COUNTIF(Vertices[Out-Degree], "&gt;= " &amp; H38) - COUNTIF(Vertices[Out-Degree], "&gt;=" &amp; H39)</f>
        <v>0</v>
      </c>
      <c r="J38" s="39">
        <f t="shared" si="4"/>
        <v>0</v>
      </c>
      <c r="K38" s="40">
        <f>COUNTIF(Vertices[Betweenness Centrality], "&gt;= " &amp; J38) - COUNTIF(Vertices[Betweenness Centrality], "&gt;=" &amp; J39)</f>
        <v>0</v>
      </c>
      <c r="L38" s="39">
        <f t="shared" si="5"/>
        <v>0</v>
      </c>
      <c r="M38" s="40">
        <f>COUNTIF(Vertices[Closeness Centrality], "&gt;= " &amp; L38) - COUNTIF(Vertices[Closeness Centrality], "&gt;=" &amp; L39)</f>
        <v>0</v>
      </c>
      <c r="N38" s="39">
        <f t="shared" si="6"/>
        <v>0</v>
      </c>
      <c r="O38" s="40">
        <f>COUNTIF(Vertices[Eigenvector Centrality], "&gt;= " &amp; N38) - COUNTIF(Vertices[Eigenvector Centrality], "&gt;=" &amp; N39)</f>
        <v>0</v>
      </c>
      <c r="P38" s="39">
        <f t="shared" si="7"/>
        <v>0</v>
      </c>
      <c r="Q38" s="40">
        <f>COUNTIF(Vertices[PageRank], "&gt;= " &amp; P38) - COUNTIF(Vertices[PageRank], "&gt;=" &amp; P39)</f>
        <v>0</v>
      </c>
      <c r="R38" s="39">
        <f t="shared" si="8"/>
        <v>0</v>
      </c>
      <c r="S38" s="45">
        <f>COUNTIF(Vertices[Clustering Coefficient], "&gt;= " &amp; R38) - COUNTIF(Vertices[Clustering Coefficient], "&gt;=" &amp; R39)</f>
        <v>0</v>
      </c>
      <c r="T38" s="39" t="e">
        <f t="shared" ca="1" si="9"/>
        <v>#REF!</v>
      </c>
      <c r="U38" s="40" t="e">
        <f t="shared" ca="1" si="0"/>
        <v>#REF!</v>
      </c>
    </row>
    <row r="39" spans="1:21" x14ac:dyDescent="0.25">
      <c r="A39" s="35" t="s">
        <v>82</v>
      </c>
      <c r="B39" s="48" t="str">
        <f>IF(COUNT(Vertices[Degree])&gt;0, D2, NoMetricMessage)</f>
        <v>Not Available</v>
      </c>
      <c r="D39" s="34">
        <f t="shared" si="1"/>
        <v>0</v>
      </c>
      <c r="E39" s="3">
        <f>COUNTIF(Vertices[Degree], "&gt;= " &amp; D39) - COUNTIF(Vertices[Degree], "&gt;=" &amp; D40)</f>
        <v>0</v>
      </c>
      <c r="F39" s="41">
        <f t="shared" si="2"/>
        <v>0</v>
      </c>
      <c r="G39" s="42">
        <f>COUNTIF(Vertices[In-Degree], "&gt;= " &amp; F39) - COUNTIF(Vertices[In-Degree], "&gt;=" &amp; F40)</f>
        <v>0</v>
      </c>
      <c r="H39" s="41">
        <f t="shared" si="3"/>
        <v>0</v>
      </c>
      <c r="I39" s="42">
        <f>COUNTIF(Vertices[Out-Degree], "&gt;= " &amp; H39) - COUNTIF(Vertices[Out-Degree], "&gt;=" &amp; H40)</f>
        <v>0</v>
      </c>
      <c r="J39" s="41">
        <f t="shared" si="4"/>
        <v>0</v>
      </c>
      <c r="K39" s="42">
        <f>COUNTIF(Vertices[Betweenness Centrality], "&gt;= " &amp; J39) - COUNTIF(Vertices[Betweenness Centrality], "&gt;=" &amp; J40)</f>
        <v>0</v>
      </c>
      <c r="L39" s="41">
        <f t="shared" si="5"/>
        <v>0</v>
      </c>
      <c r="M39" s="42">
        <f>COUNTIF(Vertices[Closeness Centrality], "&gt;= " &amp; L39) - COUNTIF(Vertices[Closeness Centrality], "&gt;=" &amp; L40)</f>
        <v>0</v>
      </c>
      <c r="N39" s="41">
        <f t="shared" si="6"/>
        <v>0</v>
      </c>
      <c r="O39" s="42">
        <f>COUNTIF(Vertices[Eigenvector Centrality], "&gt;= " &amp; N39) - COUNTIF(Vertices[Eigenvector Centrality], "&gt;=" &amp; N40)</f>
        <v>0</v>
      </c>
      <c r="P39" s="41">
        <f t="shared" si="7"/>
        <v>0</v>
      </c>
      <c r="Q39" s="42">
        <f>COUNTIF(Vertices[PageRank], "&gt;= " &amp; P39) - COUNTIF(Vertices[PageRank], "&gt;=" &amp; P40)</f>
        <v>0</v>
      </c>
      <c r="R39" s="41">
        <f t="shared" si="8"/>
        <v>0</v>
      </c>
      <c r="S39" s="46">
        <f>COUNTIF(Vertices[Clustering Coefficient], "&gt;= " &amp; R39) - COUNTIF(Vertices[Clustering Coefficient], "&gt;=" &amp; R40)</f>
        <v>0</v>
      </c>
      <c r="T39" s="41" t="e">
        <f t="shared" ca="1" si="9"/>
        <v>#REF!</v>
      </c>
      <c r="U39" s="42" t="e">
        <f t="shared" ca="1" si="0"/>
        <v>#REF!</v>
      </c>
    </row>
    <row r="40" spans="1:21" x14ac:dyDescent="0.25">
      <c r="A40" s="35" t="s">
        <v>83</v>
      </c>
      <c r="B40" s="48" t="str">
        <f>IF(COUNT(Vertices[Degree])&gt;0, D45, NoMetricMessage)</f>
        <v>Not Available</v>
      </c>
      <c r="D40" s="34">
        <f t="shared" si="1"/>
        <v>0</v>
      </c>
      <c r="E40" s="3">
        <f>COUNTIF(Vertices[Degree], "&gt;= " &amp; D40) - COUNTIF(Vertices[Degree], "&gt;=" &amp; D41)</f>
        <v>0</v>
      </c>
      <c r="F40" s="39">
        <f t="shared" si="2"/>
        <v>0</v>
      </c>
      <c r="G40" s="40">
        <f>COUNTIF(Vertices[In-Degree], "&gt;= " &amp; F40) - COUNTIF(Vertices[In-Degree], "&gt;=" &amp; F41)</f>
        <v>0</v>
      </c>
      <c r="H40" s="39">
        <f t="shared" si="3"/>
        <v>0</v>
      </c>
      <c r="I40" s="40">
        <f>COUNTIF(Vertices[Out-Degree], "&gt;= " &amp; H40) - COUNTIF(Vertices[Out-Degree], "&gt;=" &amp; H41)</f>
        <v>0</v>
      </c>
      <c r="J40" s="39">
        <f t="shared" si="4"/>
        <v>0</v>
      </c>
      <c r="K40" s="40">
        <f>COUNTIF(Vertices[Betweenness Centrality], "&gt;= " &amp; J40) - COUNTIF(Vertices[Betweenness Centrality], "&gt;=" &amp; J41)</f>
        <v>0</v>
      </c>
      <c r="L40" s="39">
        <f t="shared" si="5"/>
        <v>0</v>
      </c>
      <c r="M40" s="40">
        <f>COUNTIF(Vertices[Closeness Centrality], "&gt;= " &amp; L40) - COUNTIF(Vertices[Closeness Centrality], "&gt;=" &amp; L41)</f>
        <v>0</v>
      </c>
      <c r="N40" s="39">
        <f t="shared" si="6"/>
        <v>0</v>
      </c>
      <c r="O40" s="40">
        <f>COUNTIF(Vertices[Eigenvector Centrality], "&gt;= " &amp; N40) - COUNTIF(Vertices[Eigenvector Centrality], "&gt;=" &amp; N41)</f>
        <v>0</v>
      </c>
      <c r="P40" s="39">
        <f t="shared" si="7"/>
        <v>0</v>
      </c>
      <c r="Q40" s="40">
        <f>COUNTIF(Vertices[PageRank], "&gt;= " &amp; P40) - COUNTIF(Vertices[PageRank], "&gt;=" &amp; P41)</f>
        <v>0</v>
      </c>
      <c r="R40" s="39">
        <f t="shared" si="8"/>
        <v>0</v>
      </c>
      <c r="S40" s="45">
        <f>COUNTIF(Vertices[Clustering Coefficient], "&gt;= " &amp; R40) - COUNTIF(Vertices[Clustering Coefficient], "&gt;=" &amp; R41)</f>
        <v>0</v>
      </c>
      <c r="T40" s="39" t="e">
        <f t="shared" ca="1" si="9"/>
        <v>#REF!</v>
      </c>
      <c r="U40" s="40" t="e">
        <f t="shared" ca="1" si="0"/>
        <v>#REF!</v>
      </c>
    </row>
    <row r="41" spans="1:21" x14ac:dyDescent="0.25">
      <c r="A41" s="35" t="s">
        <v>84</v>
      </c>
      <c r="B41" s="49" t="str">
        <f>IFERROR(AVERAGE(Vertices[Degree]),NoMetricMessage)</f>
        <v>Not Available</v>
      </c>
      <c r="D41" s="34">
        <f t="shared" si="1"/>
        <v>0</v>
      </c>
      <c r="E41" s="3">
        <f>COUNTIF(Vertices[Degree], "&gt;= " &amp; D41) - COUNTIF(Vertices[Degree], "&gt;=" &amp; D42)</f>
        <v>0</v>
      </c>
      <c r="F41" s="41">
        <f t="shared" si="2"/>
        <v>0</v>
      </c>
      <c r="G41" s="42">
        <f>COUNTIF(Vertices[In-Degree], "&gt;= " &amp; F41) - COUNTIF(Vertices[In-Degree], "&gt;=" &amp; F42)</f>
        <v>0</v>
      </c>
      <c r="H41" s="41">
        <f t="shared" si="3"/>
        <v>0</v>
      </c>
      <c r="I41" s="42">
        <f>COUNTIF(Vertices[Out-Degree], "&gt;= " &amp; H41) - COUNTIF(Vertices[Out-Degree], "&gt;=" &amp; H42)</f>
        <v>0</v>
      </c>
      <c r="J41" s="41">
        <f t="shared" si="4"/>
        <v>0</v>
      </c>
      <c r="K41" s="42">
        <f>COUNTIF(Vertices[Betweenness Centrality], "&gt;= " &amp; J41) - COUNTIF(Vertices[Betweenness Centrality], "&gt;=" &amp; J42)</f>
        <v>0</v>
      </c>
      <c r="L41" s="41">
        <f t="shared" si="5"/>
        <v>0</v>
      </c>
      <c r="M41" s="42">
        <f>COUNTIF(Vertices[Closeness Centrality], "&gt;= " &amp; L41) - COUNTIF(Vertices[Closeness Centrality], "&gt;=" &amp; L42)</f>
        <v>0</v>
      </c>
      <c r="N41" s="41">
        <f t="shared" si="6"/>
        <v>0</v>
      </c>
      <c r="O41" s="42">
        <f>COUNTIF(Vertices[Eigenvector Centrality], "&gt;= " &amp; N41) - COUNTIF(Vertices[Eigenvector Centrality], "&gt;=" &amp; N42)</f>
        <v>0</v>
      </c>
      <c r="P41" s="41">
        <f t="shared" si="7"/>
        <v>0</v>
      </c>
      <c r="Q41" s="42">
        <f>COUNTIF(Vertices[PageRank], "&gt;= " &amp; P41) - COUNTIF(Vertices[PageRank], "&gt;=" &amp; P42)</f>
        <v>0</v>
      </c>
      <c r="R41" s="41">
        <f t="shared" si="8"/>
        <v>0</v>
      </c>
      <c r="S41" s="46">
        <f>COUNTIF(Vertices[Clustering Coefficient], "&gt;= " &amp; R41) - COUNTIF(Vertices[Clustering Coefficient], "&gt;=" &amp; R42)</f>
        <v>0</v>
      </c>
      <c r="T41" s="41" t="e">
        <f t="shared" ca="1" si="9"/>
        <v>#REF!</v>
      </c>
      <c r="U41" s="42" t="e">
        <f t="shared" ca="1" si="0"/>
        <v>#REF!</v>
      </c>
    </row>
    <row r="42" spans="1:21" x14ac:dyDescent="0.25">
      <c r="A42" s="35" t="s">
        <v>85</v>
      </c>
      <c r="B42" s="49" t="str">
        <f>IFERROR(MEDIAN(Vertices[Degree]),NoMetricMessage)</f>
        <v>Not Available</v>
      </c>
      <c r="D42" s="34">
        <f t="shared" si="1"/>
        <v>0</v>
      </c>
      <c r="E42" s="3">
        <f>COUNTIF(Vertices[Degree], "&gt;= " &amp; D42) - COUNTIF(Vertices[Degree], "&gt;=" &amp; D43)</f>
        <v>0</v>
      </c>
      <c r="F42" s="39">
        <f t="shared" si="2"/>
        <v>0</v>
      </c>
      <c r="G42" s="40">
        <f>COUNTIF(Vertices[In-Degree], "&gt;= " &amp; F42) - COUNTIF(Vertices[In-Degree], "&gt;=" &amp; F43)</f>
        <v>0</v>
      </c>
      <c r="H42" s="39">
        <f t="shared" si="3"/>
        <v>0</v>
      </c>
      <c r="I42" s="40">
        <f>COUNTIF(Vertices[Out-Degree], "&gt;= " &amp; H42) - COUNTIF(Vertices[Out-Degree], "&gt;=" &amp; H43)</f>
        <v>0</v>
      </c>
      <c r="J42" s="39">
        <f t="shared" si="4"/>
        <v>0</v>
      </c>
      <c r="K42" s="40">
        <f>COUNTIF(Vertices[Betweenness Centrality], "&gt;= " &amp; J42) - COUNTIF(Vertices[Betweenness Centrality], "&gt;=" &amp; J43)</f>
        <v>0</v>
      </c>
      <c r="L42" s="39">
        <f t="shared" si="5"/>
        <v>0</v>
      </c>
      <c r="M42" s="40">
        <f>COUNTIF(Vertices[Closeness Centrality], "&gt;= " &amp; L42) - COUNTIF(Vertices[Closeness Centrality], "&gt;=" &amp; L43)</f>
        <v>0</v>
      </c>
      <c r="N42" s="39">
        <f t="shared" si="6"/>
        <v>0</v>
      </c>
      <c r="O42" s="40">
        <f>COUNTIF(Vertices[Eigenvector Centrality], "&gt;= " &amp; N42) - COUNTIF(Vertices[Eigenvector Centrality], "&gt;=" &amp; N43)</f>
        <v>0</v>
      </c>
      <c r="P42" s="39">
        <f t="shared" si="7"/>
        <v>0</v>
      </c>
      <c r="Q42" s="40">
        <f>COUNTIF(Vertices[PageRank], "&gt;= " &amp; P42) - COUNTIF(Vertices[PageRank], "&gt;=" &amp; P43)</f>
        <v>0</v>
      </c>
      <c r="R42" s="39">
        <f t="shared" si="8"/>
        <v>0</v>
      </c>
      <c r="S42" s="45">
        <f>COUNTIF(Vertices[Clustering Coefficient], "&gt;= " &amp; R42) - COUNTIF(Vertices[Clustering Coefficient], "&gt;=" &amp; R43)</f>
        <v>0</v>
      </c>
      <c r="T42" s="39" t="e">
        <f t="shared" ca="1" si="9"/>
        <v>#REF!</v>
      </c>
      <c r="U42" s="40" t="e">
        <f t="shared" ca="1" si="0"/>
        <v>#REF!</v>
      </c>
    </row>
    <row r="43" spans="1:21" x14ac:dyDescent="0.25">
      <c r="D43" s="34">
        <f t="shared" si="1"/>
        <v>0</v>
      </c>
      <c r="E43" s="3">
        <f>COUNTIF(Vertices[Degree], "&gt;= " &amp; D43) - COUNTIF(Vertices[Degree], "&gt;=" &amp; D44)</f>
        <v>0</v>
      </c>
      <c r="F43" s="41">
        <f t="shared" si="2"/>
        <v>0</v>
      </c>
      <c r="G43" s="42">
        <f>COUNTIF(Vertices[In-Degree], "&gt;= " &amp; F43) - COUNTIF(Vertices[In-Degree], "&gt;=" &amp; F44)</f>
        <v>0</v>
      </c>
      <c r="H43" s="41">
        <f t="shared" si="3"/>
        <v>0</v>
      </c>
      <c r="I43" s="42">
        <f>COUNTIF(Vertices[Out-Degree], "&gt;= " &amp; H43) - COUNTIF(Vertices[Out-Degree], "&gt;=" &amp; H44)</f>
        <v>0</v>
      </c>
      <c r="J43" s="41">
        <f t="shared" si="4"/>
        <v>0</v>
      </c>
      <c r="K43" s="42">
        <f>COUNTIF(Vertices[Betweenness Centrality], "&gt;= " &amp; J43) - COUNTIF(Vertices[Betweenness Centrality], "&gt;=" &amp; J44)</f>
        <v>0</v>
      </c>
      <c r="L43" s="41">
        <f t="shared" si="5"/>
        <v>0</v>
      </c>
      <c r="M43" s="42">
        <f>COUNTIF(Vertices[Closeness Centrality], "&gt;= " &amp; L43) - COUNTIF(Vertices[Closeness Centrality], "&gt;=" &amp; L44)</f>
        <v>0</v>
      </c>
      <c r="N43" s="41">
        <f t="shared" si="6"/>
        <v>0</v>
      </c>
      <c r="O43" s="42">
        <f>COUNTIF(Vertices[Eigenvector Centrality], "&gt;= " &amp; N43) - COUNTIF(Vertices[Eigenvector Centrality], "&gt;=" &amp; N44)</f>
        <v>0</v>
      </c>
      <c r="P43" s="41">
        <f t="shared" si="7"/>
        <v>0</v>
      </c>
      <c r="Q43" s="42">
        <f>COUNTIF(Vertices[PageRank], "&gt;= " &amp; P43) - COUNTIF(Vertices[PageRank], "&gt;=" &amp; P44)</f>
        <v>0</v>
      </c>
      <c r="R43" s="41">
        <f t="shared" si="8"/>
        <v>0</v>
      </c>
      <c r="S43" s="46">
        <f>COUNTIF(Vertices[Clustering Coefficient], "&gt;= " &amp; R43) - COUNTIF(Vertices[Clustering Coefficient], "&gt;=" &amp; R44)</f>
        <v>0</v>
      </c>
      <c r="T43" s="41" t="e">
        <f t="shared" ca="1" si="9"/>
        <v>#REF!</v>
      </c>
      <c r="U43" s="42" t="e">
        <f t="shared" ca="1" si="0"/>
        <v>#REF!</v>
      </c>
    </row>
    <row r="44" spans="1:21" x14ac:dyDescent="0.25">
      <c r="D44" s="34">
        <f t="shared" si="1"/>
        <v>0</v>
      </c>
      <c r="E44" s="3">
        <f>COUNTIF(Vertices[Degree], "&gt;= " &amp; D44) - COUNTIF(Vertices[Degree], "&gt;=" &amp; D45)</f>
        <v>0</v>
      </c>
      <c r="F44" s="39">
        <f t="shared" si="2"/>
        <v>0</v>
      </c>
      <c r="G44" s="40">
        <f>COUNTIF(Vertices[In-Degree], "&gt;= " &amp; F44) - COUNTIF(Vertices[In-Degree], "&gt;=" &amp; F45)</f>
        <v>0</v>
      </c>
      <c r="H44" s="39">
        <f t="shared" si="3"/>
        <v>0</v>
      </c>
      <c r="I44" s="40">
        <f>COUNTIF(Vertices[Out-Degree], "&gt;= " &amp; H44) - COUNTIF(Vertices[Out-Degree], "&gt;=" &amp; H45)</f>
        <v>0</v>
      </c>
      <c r="J44" s="39">
        <f t="shared" si="4"/>
        <v>0</v>
      </c>
      <c r="K44" s="40">
        <f>COUNTIF(Vertices[Betweenness Centrality], "&gt;= " &amp; J44) - COUNTIF(Vertices[Betweenness Centrality], "&gt;=" &amp; J45)</f>
        <v>0</v>
      </c>
      <c r="L44" s="39">
        <f t="shared" si="5"/>
        <v>0</v>
      </c>
      <c r="M44" s="40">
        <f>COUNTIF(Vertices[Closeness Centrality], "&gt;= " &amp; L44) - COUNTIF(Vertices[Closeness Centrality], "&gt;=" &amp; L45)</f>
        <v>0</v>
      </c>
      <c r="N44" s="39">
        <f t="shared" si="6"/>
        <v>0</v>
      </c>
      <c r="O44" s="40">
        <f>COUNTIF(Vertices[Eigenvector Centrality], "&gt;= " &amp; N44) - COUNTIF(Vertices[Eigenvector Centrality], "&gt;=" &amp; N45)</f>
        <v>0</v>
      </c>
      <c r="P44" s="39">
        <f t="shared" si="7"/>
        <v>0</v>
      </c>
      <c r="Q44" s="40">
        <f>COUNTIF(Vertices[PageRank], "&gt;= " &amp; P44) - COUNTIF(Vertices[PageRank], "&gt;=" &amp; P45)</f>
        <v>0</v>
      </c>
      <c r="R44" s="39">
        <f t="shared" si="8"/>
        <v>0</v>
      </c>
      <c r="S44" s="45">
        <f>COUNTIF(Vertices[Clustering Coefficient], "&gt;= " &amp; R44) - COUNTIF(Vertices[Clustering Coefficient], "&gt;=" &amp; R45)</f>
        <v>0</v>
      </c>
      <c r="T44" s="39" t="e">
        <f t="shared" ca="1" si="9"/>
        <v>#REF!</v>
      </c>
      <c r="U44" s="40" t="e">
        <f t="shared" ca="1" si="0"/>
        <v>#REF!</v>
      </c>
    </row>
    <row r="45" spans="1:21" x14ac:dyDescent="0.25">
      <c r="D45" s="34">
        <f>MAX(Vertices[Degree])</f>
        <v>0</v>
      </c>
      <c r="E45" s="3">
        <f>COUNTIF(Vertices[Degree], "&gt;= " &amp; D45) - COUNTIF(Vertices[Degree], "&gt;=" &amp; D46)</f>
        <v>0</v>
      </c>
      <c r="F45" s="43">
        <f>MAX(Vertices[In-Degree])</f>
        <v>0</v>
      </c>
      <c r="G45" s="44">
        <f>COUNTIF(Vertices[In-Degree], "&gt;= " &amp; F45) - COUNTIF(Vertices[In-Degree], "&gt;=" &amp; F46)</f>
        <v>0</v>
      </c>
      <c r="H45" s="43">
        <f>MAX(Vertices[Out-Degree])</f>
        <v>0</v>
      </c>
      <c r="I45" s="44">
        <f>COUNTIF(Vertices[Out-Degree], "&gt;= " &amp; H45) - COUNTIF(Vertices[Out-Degree], "&gt;=" &amp; H46)</f>
        <v>0</v>
      </c>
      <c r="J45" s="43">
        <f>MAX(Vertices[Betweenness Centrality])</f>
        <v>0</v>
      </c>
      <c r="K45" s="44">
        <f>COUNTIF(Vertices[Betweenness Centrality], "&gt;= " &amp; J45) - COUNTIF(Vertices[Betweenness Centrality], "&gt;=" &amp; J46)</f>
        <v>0</v>
      </c>
      <c r="L45" s="43">
        <f>MAX(Vertices[Closeness Centrality])</f>
        <v>0</v>
      </c>
      <c r="M45" s="44">
        <f>COUNTIF(Vertices[Closeness Centrality], "&gt;= " &amp; L45) - COUNTIF(Vertices[Closeness Centrality], "&gt;=" &amp; L46)</f>
        <v>0</v>
      </c>
      <c r="N45" s="43">
        <f>MAX(Vertices[Eigenvector Centrality])</f>
        <v>0</v>
      </c>
      <c r="O45" s="44">
        <f>COUNTIF(Vertices[Eigenvector Centrality], "&gt;= " &amp; N45) - COUNTIF(Vertices[Eigenvector Centrality], "&gt;=" &amp; N46)</f>
        <v>0</v>
      </c>
      <c r="P45" s="43">
        <f>MAX(Vertices[PageRank])</f>
        <v>0</v>
      </c>
      <c r="Q45" s="44">
        <f>COUNTIF(Vertices[PageRank], "&gt;= " &amp; P45) - COUNTIF(Vertices[PageRank], "&gt;=" &amp; P46)</f>
        <v>0</v>
      </c>
      <c r="R45" s="43">
        <f>MAX(Vertices[Clustering Coefficient])</f>
        <v>0</v>
      </c>
      <c r="S45" s="47">
        <f>COUNTIF(Vertices[Clustering Coefficient], "&gt;= " &amp; R45) - COUNTIF(Vertices[Clustering Coefficient], "&gt;=" &amp; R46)</f>
        <v>0</v>
      </c>
      <c r="T45" s="43" t="e">
        <f ca="1">MAX(INDIRECT(DynamicFilterSourceColumnRange))</f>
        <v>#REF!</v>
      </c>
      <c r="U45" s="44" t="e">
        <f t="shared" ca="1" si="0"/>
        <v>#REF!</v>
      </c>
    </row>
    <row r="53" spans="1:2" x14ac:dyDescent="0.25">
      <c r="A53" s="35" t="s">
        <v>89</v>
      </c>
      <c r="B53" s="48" t="str">
        <f>IF(COUNT(Vertices[In-Degree])&gt;0, F2, NoMetricMessage)</f>
        <v>Not Available</v>
      </c>
    </row>
    <row r="54" spans="1:2" x14ac:dyDescent="0.25">
      <c r="A54" s="35" t="s">
        <v>90</v>
      </c>
      <c r="B54" s="48" t="str">
        <f>IF(COUNT(Vertices[In-Degree])&gt;0, F45, NoMetricMessage)</f>
        <v>Not Available</v>
      </c>
    </row>
    <row r="55" spans="1:2" x14ac:dyDescent="0.25">
      <c r="A55" s="35" t="s">
        <v>91</v>
      </c>
      <c r="B55" s="49" t="str">
        <f>IFERROR(AVERAGE(Vertices[In-Degree]),NoMetricMessage)</f>
        <v>Not Available</v>
      </c>
    </row>
    <row r="56" spans="1:2" x14ac:dyDescent="0.25">
      <c r="A56" s="35" t="s">
        <v>92</v>
      </c>
      <c r="B56" s="49" t="str">
        <f>IFERROR(MEDIAN(Vertices[In-Degree]),NoMetricMessage)</f>
        <v>Not Available</v>
      </c>
    </row>
    <row r="67" spans="1:2" x14ac:dyDescent="0.25">
      <c r="A67" s="35" t="s">
        <v>95</v>
      </c>
      <c r="B67" s="48" t="str">
        <f>IF(COUNT(Vertices[Out-Degree])&gt;0, H2, NoMetricMessage)</f>
        <v>Not Available</v>
      </c>
    </row>
    <row r="68" spans="1:2" x14ac:dyDescent="0.25">
      <c r="A68" s="35" t="s">
        <v>96</v>
      </c>
      <c r="B68" s="48" t="str">
        <f>IF(COUNT(Vertices[Out-Degree])&gt;0, H45, NoMetricMessage)</f>
        <v>Not Available</v>
      </c>
    </row>
    <row r="69" spans="1:2" x14ac:dyDescent="0.25">
      <c r="A69" s="35" t="s">
        <v>97</v>
      </c>
      <c r="B69" s="49" t="str">
        <f>IFERROR(AVERAGE(Vertices[Out-Degree]),NoMetricMessage)</f>
        <v>Not Available</v>
      </c>
    </row>
    <row r="70" spans="1:2" x14ac:dyDescent="0.25">
      <c r="A70" s="35" t="s">
        <v>98</v>
      </c>
      <c r="B70" s="49" t="str">
        <f>IFERROR(MEDIAN(Vertices[Out-Degree]),NoMetricMessage)</f>
        <v>Not Available</v>
      </c>
    </row>
    <row r="81" spans="1:2" x14ac:dyDescent="0.25">
      <c r="A81" s="35" t="s">
        <v>101</v>
      </c>
      <c r="B81" s="49" t="str">
        <f>IF(COUNT(Vertices[Betweenness Centrality])&gt;0, J2, NoMetricMessage)</f>
        <v>Not Available</v>
      </c>
    </row>
    <row r="82" spans="1:2" x14ac:dyDescent="0.25">
      <c r="A82" s="35" t="s">
        <v>102</v>
      </c>
      <c r="B82" s="49" t="str">
        <f>IF(COUNT(Vertices[Betweenness Centrality])&gt;0, J45, NoMetricMessage)</f>
        <v>Not Available</v>
      </c>
    </row>
    <row r="83" spans="1:2" x14ac:dyDescent="0.25">
      <c r="A83" s="35" t="s">
        <v>103</v>
      </c>
      <c r="B83" s="49" t="str">
        <f>IFERROR(AVERAGE(Vertices[Betweenness Centrality]),NoMetricMessage)</f>
        <v>Not Available</v>
      </c>
    </row>
    <row r="84" spans="1:2" x14ac:dyDescent="0.25">
      <c r="A84" s="35" t="s">
        <v>104</v>
      </c>
      <c r="B84" s="49" t="str">
        <f>IFERROR(MEDIAN(Vertices[Betweenness Centrality]),NoMetricMessage)</f>
        <v>Not Available</v>
      </c>
    </row>
    <row r="95" spans="1:2" x14ac:dyDescent="0.25">
      <c r="A95" s="35" t="s">
        <v>107</v>
      </c>
      <c r="B95" s="49" t="str">
        <f>IF(COUNT(Vertices[Closeness Centrality])&gt;0, L2, NoMetricMessage)</f>
        <v>Not Available</v>
      </c>
    </row>
    <row r="96" spans="1:2" x14ac:dyDescent="0.25">
      <c r="A96" s="35" t="s">
        <v>108</v>
      </c>
      <c r="B96" s="49" t="str">
        <f>IF(COUNT(Vertices[Closeness Centrality])&gt;0, L45, NoMetricMessage)</f>
        <v>Not Available</v>
      </c>
    </row>
    <row r="97" spans="1:2" x14ac:dyDescent="0.25">
      <c r="A97" s="35" t="s">
        <v>109</v>
      </c>
      <c r="B97" s="49" t="str">
        <f>IFERROR(AVERAGE(Vertices[Closeness Centrality]),NoMetricMessage)</f>
        <v>Not Available</v>
      </c>
    </row>
    <row r="98" spans="1:2" x14ac:dyDescent="0.25">
      <c r="A98" s="35" t="s">
        <v>110</v>
      </c>
      <c r="B98" s="49" t="str">
        <f>IFERROR(MEDIAN(Vertices[Closeness Centrality]),NoMetricMessage)</f>
        <v>Not Available</v>
      </c>
    </row>
    <row r="109" spans="1:2" x14ac:dyDescent="0.25">
      <c r="A109" s="35" t="s">
        <v>113</v>
      </c>
      <c r="B109" s="49" t="str">
        <f>IF(COUNT(Vertices[Eigenvector Centrality])&gt;0, N2, NoMetricMessage)</f>
        <v>Not Available</v>
      </c>
    </row>
    <row r="110" spans="1:2" x14ac:dyDescent="0.25">
      <c r="A110" s="35" t="s">
        <v>114</v>
      </c>
      <c r="B110" s="49" t="str">
        <f>IF(COUNT(Vertices[Eigenvector Centrality])&gt;0, N45, NoMetricMessage)</f>
        <v>Not Available</v>
      </c>
    </row>
    <row r="111" spans="1:2" x14ac:dyDescent="0.25">
      <c r="A111" s="35" t="s">
        <v>115</v>
      </c>
      <c r="B111" s="49" t="str">
        <f>IFERROR(AVERAGE(Vertices[Eigenvector Centrality]),NoMetricMessage)</f>
        <v>Not Available</v>
      </c>
    </row>
    <row r="112" spans="1:2" x14ac:dyDescent="0.25">
      <c r="A112" s="35" t="s">
        <v>116</v>
      </c>
      <c r="B112" s="49" t="str">
        <f>IFERROR(MEDIAN(Vertices[Eigenvector Centrality]),NoMetricMessage)</f>
        <v>Not Available</v>
      </c>
    </row>
    <row r="123" spans="1:2" x14ac:dyDescent="0.25">
      <c r="A123" s="35" t="s">
        <v>141</v>
      </c>
      <c r="B123" s="49" t="str">
        <f>IF(COUNT(Vertices[PageRank])&gt;0, P2, NoMetricMessage)</f>
        <v>Not Available</v>
      </c>
    </row>
    <row r="124" spans="1:2" x14ac:dyDescent="0.25">
      <c r="A124" s="35" t="s">
        <v>142</v>
      </c>
      <c r="B124" s="49" t="str">
        <f>IF(COUNT(Vertices[PageRank])&gt;0, P45, NoMetricMessage)</f>
        <v>Not Available</v>
      </c>
    </row>
    <row r="125" spans="1:2" x14ac:dyDescent="0.25">
      <c r="A125" s="35" t="s">
        <v>143</v>
      </c>
      <c r="B125" s="49" t="str">
        <f>IFERROR(AVERAGE(Vertices[PageRank]),NoMetricMessage)</f>
        <v>Not Available</v>
      </c>
    </row>
    <row r="126" spans="1:2" x14ac:dyDescent="0.25">
      <c r="A126" s="35" t="s">
        <v>144</v>
      </c>
      <c r="B126" s="49" t="str">
        <f>IFERROR(MEDIAN(Vertices[PageRank]),NoMetricMessage)</f>
        <v>Not Available</v>
      </c>
    </row>
    <row r="137" spans="1:2" x14ac:dyDescent="0.25">
      <c r="A137" s="35" t="s">
        <v>119</v>
      </c>
      <c r="B137" s="49" t="str">
        <f>IF(COUNT(Vertices[Clustering Coefficient])&gt;0, R2, NoMetricMessage)</f>
        <v>Not Available</v>
      </c>
    </row>
    <row r="138" spans="1:2" x14ac:dyDescent="0.25">
      <c r="A138" s="35" t="s">
        <v>120</v>
      </c>
      <c r="B138" s="49" t="str">
        <f>IF(COUNT(Vertices[Clustering Coefficient])&gt;0, R45, NoMetricMessage)</f>
        <v>Not Available</v>
      </c>
    </row>
    <row r="139" spans="1:2" x14ac:dyDescent="0.25">
      <c r="A139" s="35" t="s">
        <v>121</v>
      </c>
      <c r="B139" s="49" t="str">
        <f>IFERROR(AVERAGE(Vertices[Clustering Coefficient]),NoMetricMessage)</f>
        <v>Not Available</v>
      </c>
    </row>
    <row r="140" spans="1:2" x14ac:dyDescent="0.25">
      <c r="A140" s="35" t="s">
        <v>122</v>
      </c>
      <c r="B140" s="49" t="str">
        <f>IFERROR(MEDIAN(Vertices[Clustering Coefficient]),NoMetricMessage)</f>
        <v>Not Available</v>
      </c>
    </row>
  </sheetData>
  <dataConsolidate/>
  <pageMargins left="0.7" right="0.7" top="0.75" bottom="0.75" header="0.3" footer="0.3"/>
  <pageSetup orientation="portrait" horizontalDpi="0" verticalDpi="0" r:id="rId1"/>
  <drawing r:id="rId2"/>
  <legacyDrawing r:id="rId3"/>
  <tableParts count="4">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23"/>
  <sheetViews>
    <sheetView workbookViewId="0">
      <selection activeCell="A2" sqref="A2"/>
    </sheetView>
  </sheetViews>
  <sheetFormatPr defaultRowHeight="15" x14ac:dyDescent="0.25"/>
  <cols>
    <col min="1" max="1" width="10.42578125" style="1" bestFit="1" customWidth="1"/>
    <col min="2" max="2" width="12.42578125" style="1" bestFit="1" customWidth="1"/>
    <col min="3" max="3" width="22.85546875" bestFit="1" customWidth="1"/>
    <col min="4" max="4" width="16.85546875" bestFit="1" customWidth="1"/>
    <col min="5" max="5" width="16.85546875" customWidth="1"/>
    <col min="6" max="6" width="14.28515625" bestFit="1" customWidth="1"/>
    <col min="7" max="7" width="14.28515625" customWidth="1"/>
    <col min="9" max="9" width="39.140625" bestFit="1" customWidth="1"/>
    <col min="10" max="10" width="10.85546875" bestFit="1" customWidth="1"/>
    <col min="12" max="12" width="8.42578125" bestFit="1" customWidth="1"/>
    <col min="13" max="13" width="10" bestFit="1" customWidth="1"/>
    <col min="14" max="14" width="11.85546875" bestFit="1" customWidth="1"/>
    <col min="15" max="15" width="12.140625" bestFit="1" customWidth="1"/>
  </cols>
  <sheetData>
    <row r="1" spans="1:17" s="4" customFormat="1" ht="36" customHeight="1" x14ac:dyDescent="0.25">
      <c r="A1" s="5" t="s">
        <v>6</v>
      </c>
      <c r="B1" s="5" t="s">
        <v>132</v>
      </c>
      <c r="C1" s="4" t="s">
        <v>7</v>
      </c>
      <c r="D1" s="4" t="s">
        <v>9</v>
      </c>
      <c r="E1" s="4" t="s">
        <v>165</v>
      </c>
      <c r="F1" s="4" t="s">
        <v>14</v>
      </c>
      <c r="G1" s="4" t="s">
        <v>68</v>
      </c>
      <c r="I1" s="4" t="s">
        <v>18</v>
      </c>
      <c r="J1" s="4" t="s">
        <v>17</v>
      </c>
      <c r="L1" s="4" t="s">
        <v>22</v>
      </c>
      <c r="M1" s="4" t="s">
        <v>23</v>
      </c>
      <c r="N1" s="4" t="s">
        <v>24</v>
      </c>
      <c r="O1" s="4" t="s">
        <v>25</v>
      </c>
    </row>
    <row r="2" spans="1:17" x14ac:dyDescent="0.25">
      <c r="A2" s="1" t="s">
        <v>52</v>
      </c>
      <c r="B2" s="1" t="s">
        <v>133</v>
      </c>
      <c r="C2" t="s">
        <v>55</v>
      </c>
      <c r="D2" t="s">
        <v>56</v>
      </c>
      <c r="E2" t="s">
        <v>56</v>
      </c>
      <c r="F2" t="s">
        <v>66</v>
      </c>
      <c r="G2" t="s">
        <v>160</v>
      </c>
      <c r="I2" t="s">
        <v>19</v>
      </c>
      <c r="J2">
        <v>98</v>
      </c>
    </row>
    <row r="3" spans="1:17" x14ac:dyDescent="0.25">
      <c r="A3" s="1" t="s">
        <v>53</v>
      </c>
      <c r="B3" s="1" t="s">
        <v>134</v>
      </c>
      <c r="C3" t="s">
        <v>53</v>
      </c>
      <c r="D3" t="s">
        <v>57</v>
      </c>
      <c r="E3" t="s">
        <v>57</v>
      </c>
      <c r="F3" t="s">
        <v>67</v>
      </c>
      <c r="G3" t="s">
        <v>69</v>
      </c>
      <c r="I3" t="s">
        <v>30</v>
      </c>
      <c r="J3" t="s">
        <v>31</v>
      </c>
    </row>
    <row r="4" spans="1:17" x14ac:dyDescent="0.25">
      <c r="A4" s="1" t="s">
        <v>54</v>
      </c>
      <c r="B4" s="1" t="s">
        <v>135</v>
      </c>
      <c r="C4" t="s">
        <v>54</v>
      </c>
      <c r="D4" t="s">
        <v>58</v>
      </c>
      <c r="E4" t="s">
        <v>58</v>
      </c>
      <c r="F4">
        <v>0</v>
      </c>
      <c r="G4" t="s">
        <v>70</v>
      </c>
      <c r="I4" s="12" t="s">
        <v>79</v>
      </c>
      <c r="J4" s="12"/>
    </row>
    <row r="5" spans="1:17" ht="409.5" x14ac:dyDescent="0.25">
      <c r="A5">
        <v>1</v>
      </c>
      <c r="B5" s="1" t="s">
        <v>136</v>
      </c>
      <c r="C5" t="s">
        <v>52</v>
      </c>
      <c r="D5" t="s">
        <v>59</v>
      </c>
      <c r="E5" t="s">
        <v>59</v>
      </c>
      <c r="F5">
        <v>1</v>
      </c>
      <c r="G5" t="s">
        <v>71</v>
      </c>
      <c r="I5" t="s">
        <v>168</v>
      </c>
      <c r="J5" s="13" t="s">
        <v>178</v>
      </c>
    </row>
    <row r="6" spans="1:17" x14ac:dyDescent="0.25">
      <c r="A6">
        <v>0</v>
      </c>
      <c r="B6" s="1" t="s">
        <v>137</v>
      </c>
      <c r="C6">
        <v>1</v>
      </c>
      <c r="D6" t="s">
        <v>60</v>
      </c>
      <c r="E6" t="s">
        <v>60</v>
      </c>
      <c r="G6" t="s">
        <v>72</v>
      </c>
      <c r="I6" t="s">
        <v>169</v>
      </c>
      <c r="J6">
        <v>1</v>
      </c>
      <c r="Q6" t="s">
        <v>130</v>
      </c>
    </row>
    <row r="7" spans="1:17" x14ac:dyDescent="0.25">
      <c r="A7">
        <v>2</v>
      </c>
      <c r="B7">
        <v>1</v>
      </c>
      <c r="C7">
        <v>0</v>
      </c>
      <c r="D7" t="s">
        <v>61</v>
      </c>
      <c r="E7" t="s">
        <v>61</v>
      </c>
      <c r="G7" t="s">
        <v>73</v>
      </c>
    </row>
    <row r="8" spans="1:17" x14ac:dyDescent="0.25">
      <c r="A8"/>
      <c r="B8">
        <v>2</v>
      </c>
      <c r="C8">
        <v>2</v>
      </c>
      <c r="D8" t="s">
        <v>62</v>
      </c>
      <c r="E8" t="s">
        <v>62</v>
      </c>
      <c r="G8" t="s">
        <v>74</v>
      </c>
    </row>
    <row r="9" spans="1:17" x14ac:dyDescent="0.25">
      <c r="A9"/>
      <c r="B9">
        <v>3</v>
      </c>
      <c r="C9">
        <v>4</v>
      </c>
      <c r="D9" t="s">
        <v>63</v>
      </c>
      <c r="E9" t="s">
        <v>63</v>
      </c>
      <c r="G9" t="s">
        <v>75</v>
      </c>
    </row>
    <row r="10" spans="1:17" x14ac:dyDescent="0.25">
      <c r="A10"/>
      <c r="B10">
        <v>4</v>
      </c>
      <c r="D10" t="s">
        <v>64</v>
      </c>
      <c r="E10" t="s">
        <v>64</v>
      </c>
      <c r="G10" t="s">
        <v>76</v>
      </c>
    </row>
    <row r="11" spans="1:17" x14ac:dyDescent="0.25">
      <c r="A11"/>
      <c r="B11">
        <v>5</v>
      </c>
      <c r="D11" t="s">
        <v>47</v>
      </c>
      <c r="E11">
        <v>1</v>
      </c>
      <c r="G11" t="s">
        <v>77</v>
      </c>
    </row>
    <row r="12" spans="1:17" x14ac:dyDescent="0.25">
      <c r="A12"/>
      <c r="B12"/>
      <c r="D12" t="s">
        <v>65</v>
      </c>
      <c r="E12">
        <v>2</v>
      </c>
      <c r="G12">
        <v>0</v>
      </c>
    </row>
    <row r="13" spans="1:17" x14ac:dyDescent="0.25">
      <c r="A13"/>
      <c r="B13"/>
      <c r="D13">
        <v>1</v>
      </c>
      <c r="E13">
        <v>3</v>
      </c>
      <c r="G13">
        <v>1</v>
      </c>
    </row>
    <row r="14" spans="1:17" x14ac:dyDescent="0.25">
      <c r="D14">
        <v>2</v>
      </c>
      <c r="E14">
        <v>4</v>
      </c>
      <c r="G14">
        <v>2</v>
      </c>
    </row>
    <row r="15" spans="1:17" x14ac:dyDescent="0.25">
      <c r="D15">
        <v>3</v>
      </c>
      <c r="E15">
        <v>5</v>
      </c>
      <c r="G15">
        <v>3</v>
      </c>
    </row>
    <row r="16" spans="1:17" x14ac:dyDescent="0.25">
      <c r="D16">
        <v>4</v>
      </c>
      <c r="E16">
        <v>6</v>
      </c>
      <c r="G16">
        <v>4</v>
      </c>
    </row>
    <row r="17" spans="4:7" x14ac:dyDescent="0.25">
      <c r="D17">
        <v>5</v>
      </c>
      <c r="E17">
        <v>7</v>
      </c>
      <c r="G17">
        <v>5</v>
      </c>
    </row>
    <row r="18" spans="4:7" x14ac:dyDescent="0.25">
      <c r="D18">
        <v>6</v>
      </c>
      <c r="E18">
        <v>8</v>
      </c>
      <c r="G18">
        <v>6</v>
      </c>
    </row>
    <row r="19" spans="4:7" x14ac:dyDescent="0.25">
      <c r="D19">
        <v>7</v>
      </c>
      <c r="E19">
        <v>9</v>
      </c>
      <c r="G19">
        <v>7</v>
      </c>
    </row>
    <row r="20" spans="4:7" x14ac:dyDescent="0.25">
      <c r="D20">
        <v>8</v>
      </c>
      <c r="G20">
        <v>8</v>
      </c>
    </row>
    <row r="21" spans="4:7" x14ac:dyDescent="0.25">
      <c r="D21">
        <v>9</v>
      </c>
      <c r="G21">
        <v>9</v>
      </c>
    </row>
    <row r="22" spans="4:7" x14ac:dyDescent="0.25">
      <c r="D22">
        <v>10</v>
      </c>
    </row>
    <row r="23" spans="4:7" x14ac:dyDescent="0.25">
      <c r="D23">
        <v>11</v>
      </c>
    </row>
  </sheetData>
  <dataConsolidate/>
  <pageMargins left="0.7" right="0.7" top="0.75" bottom="0.75" header="0.3" footer="0.3"/>
  <pageSetup orientation="portrait" horizontalDpi="0"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B5BC590-BC5D-4974-886B-55BE8ECC20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Edges</vt:lpstr>
      <vt:lpstr>Vertices</vt:lpstr>
      <vt:lpstr>Do Not Delete</vt:lpstr>
      <vt:lpstr>Groups</vt:lpstr>
      <vt:lpstr>Group Vertices</vt:lpstr>
      <vt:lpstr>Overall Metrics</vt:lpstr>
      <vt:lpstr>Misc</vt:lpstr>
      <vt:lpstr>BinDivisor</vt:lpstr>
      <vt:lpstr>DynamicFilterForceCalculationRange</vt:lpstr>
      <vt:lpstr>DynamicFilterSourceColumnRange</vt:lpstr>
      <vt:lpstr>NoMetricMessage</vt:lpstr>
      <vt:lpstr>NotAvailable</vt:lpstr>
      <vt:lpstr>ValidBooleansDefaultFalse</vt:lpstr>
      <vt:lpstr>ValidEdgeStyles</vt:lpstr>
      <vt:lpstr>ValidEdgeVisibilities</vt:lpstr>
      <vt:lpstr>ValidGroupShapes</vt:lpstr>
      <vt:lpstr>ValidVertexLabelPositions</vt:lpstr>
      <vt:lpstr>ValidVertexShapes</vt:lpstr>
      <vt:lpstr>ValidVertexVisibilities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Peter Aldhous</cp:lastModifiedBy>
  <dcterms:created xsi:type="dcterms:W3CDTF">2008-01-30T00:41:58Z</dcterms:created>
  <dcterms:modified xsi:type="dcterms:W3CDTF">2012-02-12T20:32:33Z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